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oise.Homeoffice.Local\Home\TMS7\Users\FitzgeH2\My Documents\Word\Budget Toolkits\"/>
    </mc:Choice>
  </mc:AlternateContent>
  <xr:revisionPtr revIDLastSave="0" documentId="8_{55402F5F-D4D1-4952-9568-67A6A10F775B}" xr6:coauthVersionLast="41" xr6:coauthVersionMax="41" xr10:uidLastSave="{00000000-0000-0000-0000-000000000000}"/>
  <bookViews>
    <workbookView xWindow="8340" yWindow="90" windowWidth="9810" windowHeight="9780" tabRatio="731" firstSheet="3" activeTab="6" xr2:uid="{00000000-000D-0000-FFFF-FFFF00000000}"/>
  </bookViews>
  <sheets>
    <sheet name="Guidance" sheetId="7" r:id="rId1"/>
    <sheet name="Bidding" sheetId="1" r:id="rId2"/>
    <sheet name="Milestones and deliverables" sheetId="8" r:id="rId3"/>
    <sheet name="Projected Expenditure - Qtr2" sheetId="2" r:id="rId4"/>
    <sheet name="Projected Expenditure - Qtr3" sheetId="5" r:id="rId5"/>
    <sheet name="Projected Expenditure - Qtr4" sheetId="6" r:id="rId6"/>
    <sheet name="Matched resource " sheetId="9" r:id="rId7"/>
  </sheets>
  <definedNames>
    <definedName name="_xlnm.Print_Area" localSheetId="1">Bidding!$A$1:$Y$29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7" i="1"/>
  <c r="L6" i="1"/>
  <c r="K8" i="1"/>
  <c r="I7" i="1"/>
  <c r="U18" i="1"/>
  <c r="U17" i="1"/>
  <c r="U16" i="1"/>
  <c r="U13" i="1"/>
  <c r="U12" i="1"/>
  <c r="U11" i="1"/>
  <c r="U8" i="1"/>
  <c r="U7" i="1"/>
  <c r="U6" i="1"/>
  <c r="T18" i="1"/>
  <c r="T17" i="1"/>
  <c r="T16" i="1"/>
  <c r="T13" i="1"/>
  <c r="T12" i="1"/>
  <c r="T11" i="1"/>
  <c r="T8" i="1"/>
  <c r="T7" i="1"/>
  <c r="T6" i="1"/>
  <c r="O18" i="1"/>
  <c r="O17" i="1"/>
  <c r="O16" i="1"/>
  <c r="O13" i="1"/>
  <c r="O12" i="1"/>
  <c r="O11" i="1"/>
  <c r="O8" i="1"/>
  <c r="O7" i="1"/>
  <c r="O6" i="1"/>
  <c r="N16" i="1"/>
  <c r="N11" i="1"/>
  <c r="N6" i="1"/>
  <c r="N18" i="1"/>
  <c r="N17" i="1"/>
  <c r="N13" i="1"/>
  <c r="N12" i="1"/>
  <c r="N8" i="1"/>
  <c r="N7" i="1"/>
  <c r="I18" i="1"/>
  <c r="H18" i="1"/>
  <c r="I17" i="1"/>
  <c r="H17" i="1"/>
  <c r="I16" i="1"/>
  <c r="H16" i="1"/>
  <c r="I13" i="1"/>
  <c r="H13" i="1"/>
  <c r="I12" i="1"/>
  <c r="H12" i="1"/>
  <c r="I11" i="1"/>
  <c r="H11" i="1"/>
  <c r="I8" i="1"/>
  <c r="H8" i="1"/>
  <c r="H7" i="1"/>
  <c r="I6" i="1"/>
  <c r="H6" i="1"/>
  <c r="J13" i="1" l="1"/>
  <c r="P11" i="1"/>
  <c r="P13" i="1"/>
  <c r="J12" i="1"/>
  <c r="J6" i="1"/>
  <c r="J11" i="1"/>
  <c r="J17" i="1"/>
  <c r="P12" i="1"/>
  <c r="P8" i="1"/>
  <c r="P6" i="1"/>
  <c r="P7" i="1"/>
  <c r="J8" i="1"/>
  <c r="J7" i="1"/>
  <c r="T9" i="1"/>
  <c r="H9" i="1"/>
  <c r="P17" i="1"/>
  <c r="P18" i="1"/>
  <c r="J16" i="1"/>
  <c r="J18" i="1"/>
  <c r="P16" i="1"/>
  <c r="I9" i="1"/>
  <c r="I19" i="1"/>
  <c r="H19" i="1"/>
  <c r="N19" i="1"/>
  <c r="I14" i="1"/>
  <c r="H14" i="1"/>
  <c r="V18" i="1"/>
  <c r="V16" i="1"/>
  <c r="V13" i="1"/>
  <c r="V12" i="1"/>
  <c r="U14" i="1"/>
  <c r="V8" i="1"/>
  <c r="V17" i="1"/>
  <c r="T14" i="1"/>
  <c r="V7" i="1"/>
  <c r="U9" i="1"/>
  <c r="U19" i="1"/>
  <c r="O19" i="1"/>
  <c r="O14" i="1"/>
  <c r="O9" i="1"/>
  <c r="N9" i="1"/>
  <c r="N14" i="1"/>
  <c r="T19" i="1"/>
  <c r="V11" i="1"/>
  <c r="V6" i="1"/>
  <c r="P14" i="1" l="1"/>
  <c r="J14" i="1"/>
  <c r="P9" i="1"/>
  <c r="V9" i="1"/>
  <c r="J9" i="1"/>
  <c r="J19" i="1"/>
  <c r="P19" i="1"/>
  <c r="N20" i="1"/>
  <c r="H20" i="1"/>
  <c r="I20" i="1"/>
  <c r="V19" i="1"/>
  <c r="V14" i="1"/>
  <c r="U20" i="1"/>
  <c r="T20" i="1"/>
  <c r="O20" i="1"/>
  <c r="P20" i="1" l="1"/>
  <c r="J20" i="1"/>
  <c r="V20" i="1"/>
  <c r="C7" i="1"/>
  <c r="C6" i="1"/>
  <c r="R18" i="1" l="1"/>
  <c r="R17" i="1"/>
  <c r="R16" i="1"/>
  <c r="R13" i="1"/>
  <c r="R12" i="1"/>
  <c r="R11" i="1"/>
  <c r="R8" i="1"/>
  <c r="R7" i="1"/>
  <c r="R6" i="1"/>
  <c r="Q13" i="1"/>
  <c r="Q12" i="1"/>
  <c r="Q11" i="1"/>
  <c r="Q18" i="1"/>
  <c r="Q17" i="1"/>
  <c r="Q16" i="1"/>
  <c r="Q8" i="1"/>
  <c r="Q7" i="1"/>
  <c r="Q6" i="1"/>
  <c r="L11" i="1"/>
  <c r="L18" i="1"/>
  <c r="L17" i="1"/>
  <c r="L16" i="1"/>
  <c r="L13" i="1"/>
  <c r="L12" i="1"/>
  <c r="K18" i="1"/>
  <c r="K17" i="1"/>
  <c r="K16" i="1"/>
  <c r="K13" i="1"/>
  <c r="K12" i="1"/>
  <c r="K11" i="1"/>
  <c r="K7" i="1"/>
  <c r="K6" i="1"/>
  <c r="F18" i="1"/>
  <c r="F17" i="1"/>
  <c r="F16" i="1"/>
  <c r="F13" i="1"/>
  <c r="F12" i="1"/>
  <c r="F11" i="1"/>
  <c r="F8" i="1"/>
  <c r="F7" i="1"/>
  <c r="X7" i="1" s="1"/>
  <c r="F6" i="1"/>
  <c r="E18" i="1"/>
  <c r="E17" i="1"/>
  <c r="E16" i="1"/>
  <c r="E13" i="1"/>
  <c r="E12" i="1"/>
  <c r="E11" i="1"/>
  <c r="E8" i="1"/>
  <c r="E7" i="1"/>
  <c r="E6" i="1"/>
  <c r="C18" i="1"/>
  <c r="C17" i="1"/>
  <c r="C16" i="1"/>
  <c r="C13" i="1"/>
  <c r="C12" i="1"/>
  <c r="C11" i="1"/>
  <c r="C8" i="1"/>
  <c r="B17" i="1"/>
  <c r="B16" i="1"/>
  <c r="B13" i="1"/>
  <c r="B12" i="1"/>
  <c r="B11" i="1"/>
  <c r="X6" i="1" l="1"/>
  <c r="X8" i="1"/>
  <c r="W17" i="1"/>
  <c r="X16" i="1"/>
  <c r="X17" i="1"/>
  <c r="W16" i="1"/>
  <c r="X18" i="1"/>
  <c r="W13" i="1"/>
  <c r="X11" i="1"/>
  <c r="W11" i="1"/>
  <c r="X12" i="1"/>
  <c r="X13" i="1"/>
  <c r="W12" i="1"/>
  <c r="K19" i="1"/>
  <c r="B8" i="1"/>
  <c r="W8" i="1" s="1"/>
  <c r="B18" i="1"/>
  <c r="W18" i="1" s="1"/>
  <c r="E31" i="6"/>
  <c r="D31" i="6"/>
  <c r="E31" i="5"/>
  <c r="D31" i="5"/>
  <c r="B7" i="1"/>
  <c r="W7" i="1" s="1"/>
  <c r="B6" i="1"/>
  <c r="W6" i="1" s="1"/>
  <c r="D31" i="2"/>
  <c r="E31" i="2"/>
  <c r="W9" i="1" l="1"/>
  <c r="R19" i="1"/>
  <c r="Q19" i="1"/>
  <c r="L19" i="1"/>
  <c r="F19" i="1"/>
  <c r="C19" i="1"/>
  <c r="B19" i="1"/>
  <c r="S18" i="1"/>
  <c r="M18" i="1"/>
  <c r="G18" i="1"/>
  <c r="D18" i="1"/>
  <c r="S17" i="1"/>
  <c r="M17" i="1"/>
  <c r="G17" i="1"/>
  <c r="D17" i="1"/>
  <c r="S16" i="1"/>
  <c r="M16" i="1"/>
  <c r="D16" i="1"/>
  <c r="G16" i="1" s="1"/>
  <c r="R14" i="1"/>
  <c r="Q14" i="1"/>
  <c r="L14" i="1"/>
  <c r="K14" i="1"/>
  <c r="F14" i="1"/>
  <c r="E14" i="1"/>
  <c r="C14" i="1"/>
  <c r="B14" i="1"/>
  <c r="S13" i="1"/>
  <c r="M13" i="1"/>
  <c r="G13" i="1"/>
  <c r="D13" i="1"/>
  <c r="S12" i="1"/>
  <c r="M12" i="1"/>
  <c r="G12" i="1"/>
  <c r="D12" i="1"/>
  <c r="S11" i="1"/>
  <c r="M11" i="1"/>
  <c r="G11" i="1"/>
  <c r="D11" i="1"/>
  <c r="R9" i="1"/>
  <c r="Q9" i="1"/>
  <c r="L9" i="1"/>
  <c r="K9" i="1"/>
  <c r="F9" i="1"/>
  <c r="E9" i="1"/>
  <c r="C9" i="1"/>
  <c r="B9" i="1"/>
  <c r="S8" i="1"/>
  <c r="M8" i="1"/>
  <c r="G8" i="1"/>
  <c r="D8" i="1"/>
  <c r="S7" i="1"/>
  <c r="M7" i="1"/>
  <c r="G7" i="1"/>
  <c r="D7" i="1"/>
  <c r="S6" i="1"/>
  <c r="M6" i="1"/>
  <c r="G6" i="1"/>
  <c r="D6" i="1"/>
  <c r="E19" i="1" l="1"/>
  <c r="E20" i="1" s="1"/>
  <c r="Y16" i="1"/>
  <c r="Q20" i="1"/>
  <c r="L20" i="1"/>
  <c r="Y13" i="1"/>
  <c r="Y17" i="1"/>
  <c r="B20" i="1"/>
  <c r="Y7" i="1"/>
  <c r="F20" i="1"/>
  <c r="K20" i="1"/>
  <c r="R20" i="1"/>
  <c r="C20" i="1"/>
  <c r="Y8" i="1"/>
  <c r="X19" i="1"/>
  <c r="AD19" i="1" s="1"/>
  <c r="M9" i="1"/>
  <c r="G9" i="1"/>
  <c r="D14" i="1"/>
  <c r="AA9" i="1"/>
  <c r="M19" i="1"/>
  <c r="X9" i="1"/>
  <c r="AD9" i="1" s="1"/>
  <c r="S14" i="1"/>
  <c r="G19" i="1"/>
  <c r="M14" i="1"/>
  <c r="D19" i="1"/>
  <c r="S9" i="1"/>
  <c r="G14" i="1"/>
  <c r="Y12" i="1"/>
  <c r="Y18" i="1"/>
  <c r="D9" i="1"/>
  <c r="W14" i="1"/>
  <c r="AA14" i="1" s="1"/>
  <c r="X14" i="1"/>
  <c r="AD14" i="1" s="1"/>
  <c r="S19" i="1"/>
  <c r="Y6" i="1"/>
  <c r="Y11" i="1"/>
  <c r="W19" i="1" l="1"/>
  <c r="AA19" i="1" s="1"/>
  <c r="Y14" i="1"/>
  <c r="M20" i="1"/>
  <c r="D20" i="1"/>
  <c r="Y19" i="1"/>
  <c r="X20" i="1"/>
  <c r="Y9" i="1"/>
  <c r="S20" i="1"/>
  <c r="G20" i="1"/>
  <c r="W20" i="1" l="1"/>
  <c r="Y20" i="1"/>
</calcChain>
</file>

<file path=xl/sharedStrings.xml><?xml version="1.0" encoding="utf-8"?>
<sst xmlns="http://schemas.openxmlformats.org/spreadsheetml/2006/main" count="193" uniqueCount="98">
  <si>
    <t>Safer Streets Fund
Budget Toolkit</t>
  </si>
  <si>
    <r>
      <rPr>
        <b/>
        <u/>
        <sz val="12"/>
        <color theme="1"/>
        <rFont val="Arial"/>
        <family val="2"/>
      </rPr>
      <t>Bidding Tab</t>
    </r>
    <r>
      <rPr>
        <sz val="12"/>
        <color theme="1"/>
        <rFont val="Arial"/>
        <family val="2"/>
      </rPr>
      <t xml:space="preserve">
- The table on this tab is locked for editting. The budgeted / actual costs is automatically populated based on the information that is provided on the Quarter 2 - Quarter 4 Projected Expenditure tabs.
- Checks have been built in to ensure important information is captured. If the 'Expenditure Category' and the 'month'  dropdown is not filled in, it will display an error message.
- Please ensure you complete the information requested in Rows 22-29
</t>
    </r>
    <r>
      <rPr>
        <b/>
        <u/>
        <sz val="12"/>
        <color theme="1"/>
        <rFont val="Arial"/>
        <family val="2"/>
      </rPr>
      <t>Milestones and deliverables tab</t>
    </r>
    <r>
      <rPr>
        <sz val="12"/>
        <color theme="1"/>
        <rFont val="Arial"/>
        <family val="2"/>
      </rPr>
      <t xml:space="preserve">
- This tab provides space for you to provide interim milestones against your individual project deliverables. Please provide details of the month, milestone and related deliverable (e.g. July, apply for planning permission, street lighting). This tab will be assessed as part of the question 'ability to deliver', so you are encouraged to ensure these are detailed and give assessors sufficient information to understand your delivery plans. The deliverables should align with the proposed deliverables in your application. You can expand this list if needed.    
</t>
    </r>
    <r>
      <rPr>
        <b/>
        <u/>
        <sz val="12"/>
        <color theme="1"/>
        <rFont val="Arial"/>
        <family val="2"/>
      </rPr>
      <t>Project Expenditure Tabs</t>
    </r>
    <r>
      <rPr>
        <sz val="12"/>
        <color theme="1"/>
        <rFont val="Arial"/>
        <family val="2"/>
      </rPr>
      <t xml:space="preserve">
As part of your bid, we would like you to provide details of your </t>
    </r>
    <r>
      <rPr>
        <b/>
        <sz val="12"/>
        <color theme="1"/>
        <rFont val="Arial"/>
        <family val="2"/>
      </rPr>
      <t>project expenditure</t>
    </r>
    <r>
      <rPr>
        <sz val="12"/>
        <color theme="1"/>
        <rFont val="Arial"/>
        <family val="2"/>
      </rPr>
      <t xml:space="preserve"> for each quarter.
</t>
    </r>
    <r>
      <rPr>
        <b/>
        <sz val="12"/>
        <color theme="1"/>
        <rFont val="Arial"/>
        <family val="2"/>
      </rPr>
      <t xml:space="preserve">Project Expenditure </t>
    </r>
    <r>
      <rPr>
        <sz val="12"/>
        <color theme="1"/>
        <rFont val="Arial"/>
        <family val="2"/>
      </rPr>
      <t xml:space="preserve">
Three types of information required here is:
- </t>
    </r>
    <r>
      <rPr>
        <b/>
        <sz val="12"/>
        <color theme="1"/>
        <rFont val="Arial"/>
        <family val="2"/>
      </rPr>
      <t>Expenditure Type</t>
    </r>
    <r>
      <rPr>
        <sz val="12"/>
        <color theme="1"/>
        <rFont val="Arial"/>
        <family val="2"/>
      </rPr>
      <t xml:space="preserve"> - Use the drop down to select the type of expenditure. We have provided 4 main categories - </t>
    </r>
    <r>
      <rPr>
        <b/>
        <sz val="12"/>
        <color theme="1"/>
        <rFont val="Arial"/>
        <family val="2"/>
      </rPr>
      <t>People</t>
    </r>
    <r>
      <rPr>
        <sz val="12"/>
        <color theme="1"/>
        <rFont val="Arial"/>
        <family val="2"/>
      </rPr>
      <t xml:space="preserve"> (eg. project managers, staff), </t>
    </r>
    <r>
      <rPr>
        <b/>
        <sz val="12"/>
        <color theme="1"/>
        <rFont val="Arial"/>
        <family val="2"/>
      </rPr>
      <t>Equipment</t>
    </r>
    <r>
      <rPr>
        <sz val="12"/>
        <color theme="1"/>
        <rFont val="Arial"/>
        <family val="2"/>
      </rPr>
      <t xml:space="preserve"> (eg, Doors, alleygates, street lights), </t>
    </r>
    <r>
      <rPr>
        <b/>
        <sz val="12"/>
        <color theme="1"/>
        <rFont val="Arial"/>
        <family val="2"/>
      </rPr>
      <t>Subcontracting</t>
    </r>
    <r>
      <rPr>
        <sz val="12"/>
        <color theme="1"/>
        <rFont val="Arial"/>
        <family val="2"/>
      </rPr>
      <t xml:space="preserve"> (eg. arrangements with partners to deliver services or procure equipment), and </t>
    </r>
    <r>
      <rPr>
        <b/>
        <sz val="12"/>
        <color theme="1"/>
        <rFont val="Arial"/>
        <family val="2"/>
      </rPr>
      <t xml:space="preserve">Other </t>
    </r>
    <r>
      <rPr>
        <sz val="12"/>
        <color theme="1"/>
        <rFont val="Arial"/>
        <family val="2"/>
      </rPr>
      <t xml:space="preserve">(e.g. crime prevention publicity materials). For Equipment, Subcontracting and Other categories, a capital and non capital option is provided. PCCs should refer to their accounting rules on capitalisation in deciding which expenditure type to choose. 
- </t>
    </r>
    <r>
      <rPr>
        <b/>
        <sz val="12"/>
        <color theme="1"/>
        <rFont val="Arial"/>
        <family val="2"/>
      </rPr>
      <t xml:space="preserve">Service / Item Procurred - </t>
    </r>
    <r>
      <rPr>
        <sz val="12"/>
        <color theme="1"/>
        <rFont val="Arial"/>
        <family val="2"/>
      </rPr>
      <t xml:space="preserve">this should be drafted so that it is easy for assessors to understand how these purchases link to your proposed deliverables.
- </t>
    </r>
    <r>
      <rPr>
        <b/>
        <sz val="12"/>
        <color theme="1"/>
        <rFont val="Arial"/>
        <family val="2"/>
      </rPr>
      <t>Budgeted / quoted amount.</t>
    </r>
    <r>
      <rPr>
        <sz val="12"/>
        <color theme="1"/>
        <rFont val="Arial"/>
        <family val="2"/>
      </rPr>
      <t xml:space="preserve">
- </t>
    </r>
    <r>
      <rPr>
        <b/>
        <sz val="12"/>
        <color theme="1"/>
        <rFont val="Arial"/>
        <family val="2"/>
      </rPr>
      <t xml:space="preserve">Actual spend </t>
    </r>
    <r>
      <rPr>
        <sz val="12"/>
        <color theme="1"/>
        <rFont val="Arial"/>
        <family val="2"/>
      </rPr>
      <t xml:space="preserve">(does not need to be filled out in the initial application, but will be monitored during the grant period).
</t>
    </r>
    <r>
      <rPr>
        <sz val="16"/>
        <color rgb="FF00B0F0"/>
        <rFont val="Webdings"/>
        <family val="1"/>
        <charset val="2"/>
      </rPr>
      <t>i</t>
    </r>
    <r>
      <rPr>
        <sz val="16"/>
        <color rgb="FF00B0F0"/>
        <rFont val="Arial"/>
        <family val="2"/>
      </rPr>
      <t xml:space="preserve"> </t>
    </r>
    <r>
      <rPr>
        <sz val="12"/>
        <color rgb="FF00B0F0"/>
        <rFont val="Arial"/>
        <family val="2"/>
      </rPr>
      <t>If you require more space on the space, drag the lever on the right hand corner of the table to expand the table.</t>
    </r>
    <r>
      <rPr>
        <sz val="12"/>
        <color theme="1"/>
        <rFont val="Arial"/>
        <family val="2"/>
      </rPr>
      <t xml:space="preserve">
</t>
    </r>
    <r>
      <rPr>
        <b/>
        <u/>
        <sz val="12"/>
        <color theme="1"/>
        <rFont val="Arial"/>
        <family val="2"/>
      </rPr>
      <t>Matched resource tab</t>
    </r>
    <r>
      <rPr>
        <sz val="12"/>
        <color theme="1"/>
        <rFont val="Arial"/>
        <family val="2"/>
      </rPr>
      <t xml:space="preserve">
Whilst we encourage areas to provide matched resource as part of their plan, it is not a requirement of funding and will not be assessed as part of your bid. However to assist us with quantifying the overall spend within plans and to inform our value for money assessments of the fund overall, we ask Bidders to provide an overview of any matched resource they will be providing and its value. Where this is not a financial contribution you are asked to provide both a high level quantification (e.g. number of staff hours) and estimated financial value. You can provide any further contextual information (e.g. if the matched resource will fall in future years) in the comments/further info column. 
                                                                                                                                                                                      </t>
    </r>
  </si>
  <si>
    <t>Safer Streets Fund</t>
  </si>
  <si>
    <t>NAME OF BIDDING ENTITY</t>
  </si>
  <si>
    <t>Checks</t>
  </si>
  <si>
    <t xml:space="preserve">Reporting period:  </t>
  </si>
  <si>
    <t>People</t>
  </si>
  <si>
    <t>Equipment (Expense)</t>
  </si>
  <si>
    <t>Equipment (Capital)</t>
  </si>
  <si>
    <t>Subcontracting (Expense)</t>
  </si>
  <si>
    <t>Subcontracting (Capital)</t>
  </si>
  <si>
    <t>Other (Expense)</t>
  </si>
  <si>
    <t>Other (Capital)</t>
  </si>
  <si>
    <t>Total</t>
  </si>
  <si>
    <t>Budgeted / Quoted Cost</t>
  </si>
  <si>
    <t>Actual Cost</t>
  </si>
  <si>
    <t>Budget</t>
  </si>
  <si>
    <t>Actual/Forecast</t>
  </si>
  <si>
    <t>Variance</t>
  </si>
  <si>
    <t>Quarter 2</t>
  </si>
  <si>
    <t>Q2 sub-total</t>
  </si>
  <si>
    <t>Quarter 3</t>
  </si>
  <si>
    <t>Q3 sub-total</t>
  </si>
  <si>
    <t>Quarter 4</t>
  </si>
  <si>
    <t>Q4 sub-total</t>
  </si>
  <si>
    <t xml:space="preserve">Completed by: </t>
  </si>
  <si>
    <t>Date Updated:</t>
  </si>
  <si>
    <t>Contact</t>
  </si>
  <si>
    <t>Email address</t>
  </si>
  <si>
    <t>Grant allocation agreed</t>
  </si>
  <si>
    <t>Address</t>
  </si>
  <si>
    <t>Supplier Code</t>
  </si>
  <si>
    <t xml:space="preserve">Safer Streets Fund </t>
  </si>
  <si>
    <t>Month</t>
  </si>
  <si>
    <t>Milestone</t>
  </si>
  <si>
    <t xml:space="preserve">Related deliverable </t>
  </si>
  <si>
    <t>Qtr 2: Jul-Sept</t>
  </si>
  <si>
    <t>Projected Expenditure</t>
  </si>
  <si>
    <t>Expenditure Category</t>
  </si>
  <si>
    <t>Service / Item Procurred</t>
  </si>
  <si>
    <t>Total Budget/Actual Spend for the Quarter</t>
  </si>
  <si>
    <t>Qtr 3: Oct-Dec</t>
  </si>
  <si>
    <t>Qtr 4: Jan-March</t>
  </si>
  <si>
    <t xml:space="preserve">Service/item </t>
  </si>
  <si>
    <t xml:space="preserve">Estimated value </t>
  </si>
  <si>
    <t xml:space="preserve">Comments/further info  </t>
  </si>
  <si>
    <t>Project officer based with PCC</t>
  </si>
  <si>
    <t>Removal of Graffiti on buildings in main square</t>
  </si>
  <si>
    <t>Overheads</t>
  </si>
  <si>
    <t>Replace 12 current lamppost with 8m posts capable of hosting deployable CCTV</t>
  </si>
  <si>
    <t>New brackets to 2 existing lampposts capable of hosting deployable CCTV</t>
  </si>
  <si>
    <t>Upgraded lighting across area including new lanterns and associated cabling where required</t>
  </si>
  <si>
    <t>Tree and shrub maintenance to improve natural surveillance in residential areas and main square</t>
  </si>
  <si>
    <t>Addition of artwork to empty shop fronts to enhance the area and encourage footfall.</t>
  </si>
  <si>
    <t>Floor painting of roads, games and playground activities to enhance the area and encourage use by local children and Harmony family hub</t>
  </si>
  <si>
    <t>2 laptops for use with CCTV system allowing local access to camera feed in required</t>
  </si>
  <si>
    <t>Home security packs for residents, to include locks, timers, alarms</t>
  </si>
  <si>
    <t>Literature and publicity material supporting crime prevention</t>
  </si>
  <si>
    <t>Running crime prevention workshops and community engagement from community centres in the area</t>
  </si>
  <si>
    <t>Purchase of 14 Deployable CCTV camera's with 5 year maintenance, support &amp; airtime agreement</t>
  </si>
  <si>
    <t>7ft high metal gate &amp; fencing  installed between No 8 Yardley &amp; Hillfileds House</t>
  </si>
  <si>
    <t>Removal of the brick planters, which are in poor condition and remove landscaping to increase natural surveillance of the area.</t>
  </si>
  <si>
    <t>Removal of derelict wall to improve area and enhance pathway</t>
  </si>
  <si>
    <t>Up grading and additional fixed CCTV equipment</t>
  </si>
  <si>
    <t>Tree and shrub maintenance to improve natural surveillance</t>
  </si>
  <si>
    <t>Project support (Coventry City Council Staff)</t>
  </si>
  <si>
    <t>CCTV Monitoring via current control room (Est)</t>
  </si>
  <si>
    <t>Community engagement</t>
  </si>
  <si>
    <t>Management support</t>
  </si>
  <si>
    <t>July</t>
  </si>
  <si>
    <t>Deployable CCTV</t>
  </si>
  <si>
    <t>August</t>
  </si>
  <si>
    <t>Removal of Graffiti on empty buildings in main square</t>
  </si>
  <si>
    <t>Graffiti removal</t>
  </si>
  <si>
    <t>Purchase of Literature for crime prevention workshops</t>
  </si>
  <si>
    <t>Crime prevention workshops and publicity materials</t>
  </si>
  <si>
    <t>September</t>
  </si>
  <si>
    <t>Additional lighting and installation of suitable lampposts capable of hosting deployable CCTV</t>
  </si>
  <si>
    <t>Pruning and lifting of selected tree canopy's</t>
  </si>
  <si>
    <t>Start of improvements to current lighting in areas identified during Q1</t>
  </si>
  <si>
    <t>Improved lighting</t>
  </si>
  <si>
    <t>Purchase of first batch of home security packes to support the crime prevention workshops</t>
  </si>
  <si>
    <t>October</t>
  </si>
  <si>
    <t>Gating alleyways</t>
  </si>
  <si>
    <t>Running crime prevention workshops and community engagement from current community centres in the area</t>
  </si>
  <si>
    <t>December</t>
  </si>
  <si>
    <t>Continued crime prevention workshops and community engagement from current community centres in the area</t>
  </si>
  <si>
    <t>Up grade and renewal of CCTV equipment to current standard to allow coverage of identified area. Including 5 year maintenance and support package</t>
  </si>
  <si>
    <t>Fixed CCTV</t>
  </si>
  <si>
    <t>Removal of raised shrub beds and walls that act as focal points for crime</t>
  </si>
  <si>
    <t>March</t>
  </si>
  <si>
    <t>Removal of two phone boxes</t>
  </si>
  <si>
    <t>Removal of telephone kiosks</t>
  </si>
  <si>
    <t>Final run of communty workshops in local venues</t>
  </si>
  <si>
    <t>Martin Lawlor</t>
  </si>
  <si>
    <t>11th March</t>
  </si>
  <si>
    <t>Craig Hickin</t>
  </si>
  <si>
    <t>Craig.hickin@coventry.gov.uk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</si>
</sst>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_-* #,##0_-;\-* #,##0_-;_-* &quot;-&quot;??_-;_-@_-"/>
  </numFmts>
  <fonts count="22" x14ac:knownFonts="1">
    <font>
      <sz val="11"/>
      <color theme="1"/>
      <name val="Calibri"/>
      <family val="2"/>
      <scheme val="minor"/>
    </font>
    <font>
      <sz val="11"/>
      <color theme="1"/>
      <name val="Calibri"/>
      <family val="2"/>
      <scheme val="minor"/>
    </font>
    <font>
      <b/>
      <sz val="13"/>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8"/>
      <color rgb="FFC00000"/>
      <name val="Calibri"/>
      <family val="2"/>
      <scheme val="minor"/>
    </font>
    <font>
      <sz val="8"/>
      <color theme="1"/>
      <name val="Calibri"/>
      <family val="2"/>
      <scheme val="minor"/>
    </font>
    <font>
      <b/>
      <sz val="8"/>
      <color theme="1"/>
      <name val="Calibri"/>
      <family val="2"/>
      <scheme val="minor"/>
    </font>
    <font>
      <b/>
      <sz val="16"/>
      <color theme="1"/>
      <name val="Arial"/>
      <family val="2"/>
    </font>
    <font>
      <sz val="12"/>
      <color theme="1"/>
      <name val="Arial"/>
      <family val="2"/>
    </font>
    <font>
      <b/>
      <u/>
      <sz val="12"/>
      <color theme="1"/>
      <name val="Arial"/>
      <family val="2"/>
    </font>
    <font>
      <b/>
      <sz val="12"/>
      <color theme="1"/>
      <name val="Arial"/>
      <family val="2"/>
    </font>
    <font>
      <sz val="12"/>
      <color rgb="FF00B0F0"/>
      <name val="Arial"/>
      <family val="2"/>
    </font>
    <font>
      <sz val="16"/>
      <color rgb="FF00B0F0"/>
      <name val="Arial"/>
      <family val="2"/>
    </font>
    <font>
      <sz val="16"/>
      <color rgb="FF00B0F0"/>
      <name val="Webdings"/>
      <family val="1"/>
      <charset val="2"/>
    </font>
    <font>
      <sz val="11"/>
      <color theme="0"/>
      <name val="Calibri"/>
      <scheme val="minor"/>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bgColor indexed="64"/>
      </patternFill>
    </fill>
  </fills>
  <borders count="37">
    <border>
      <left/>
      <right/>
      <top/>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medium">
        <color theme="0" tint="-0.249977111117893"/>
      </left>
      <right/>
      <top/>
      <bottom/>
      <diagonal/>
    </border>
    <border>
      <left style="medium">
        <color theme="0" tint="-0.249977111117893"/>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theme="0" tint="-0.249977111117893"/>
      </bottom>
      <diagonal/>
    </border>
    <border>
      <left/>
      <right/>
      <top/>
      <bottom style="medium">
        <color theme="0" tint="-0.249977111117893"/>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cellStyleXfs>
  <cellXfs count="88">
    <xf numFmtId="0" fontId="0" fillId="0" borderId="0" xfId="0"/>
    <xf numFmtId="0" fontId="6" fillId="0" borderId="0" xfId="0" applyFont="1"/>
    <xf numFmtId="0" fontId="0" fillId="0" borderId="22" xfId="0" applyBorder="1"/>
    <xf numFmtId="44" fontId="0" fillId="0" borderId="22" xfId="2" applyFont="1" applyBorder="1"/>
    <xf numFmtId="0" fontId="6" fillId="0" borderId="0" xfId="0" applyFont="1" applyAlignment="1"/>
    <xf numFmtId="44" fontId="0" fillId="0" borderId="0" xfId="0" applyNumberFormat="1"/>
    <xf numFmtId="0" fontId="8" fillId="0" borderId="0" xfId="0" applyFont="1"/>
    <xf numFmtId="0" fontId="7" fillId="6" borderId="22" xfId="0" applyFont="1" applyFill="1" applyBorder="1"/>
    <xf numFmtId="17" fontId="0" fillId="0" borderId="0" xfId="0" applyNumberFormat="1"/>
    <xf numFmtId="0" fontId="0" fillId="0" borderId="27" xfId="0" applyBorder="1"/>
    <xf numFmtId="44" fontId="0" fillId="0" borderId="28" xfId="2" applyFont="1" applyBorder="1"/>
    <xf numFmtId="0" fontId="7" fillId="6" borderId="29" xfId="0" applyFont="1" applyFill="1" applyBorder="1"/>
    <xf numFmtId="0" fontId="7" fillId="6" borderId="30" xfId="0" applyFont="1" applyFill="1" applyBorder="1"/>
    <xf numFmtId="0" fontId="7" fillId="6" borderId="31" xfId="0" applyFont="1" applyFill="1" applyBorder="1"/>
    <xf numFmtId="0" fontId="0" fillId="0" borderId="33" xfId="0" applyBorder="1"/>
    <xf numFmtId="44" fontId="0" fillId="0" borderId="33" xfId="2" applyFont="1" applyBorder="1"/>
    <xf numFmtId="44" fontId="0" fillId="0" borderId="34" xfId="2" applyFont="1" applyBorder="1"/>
    <xf numFmtId="17" fontId="0" fillId="0" borderId="22" xfId="0" applyNumberFormat="1" applyBorder="1"/>
    <xf numFmtId="0" fontId="4" fillId="0" borderId="17" xfId="0" applyFont="1" applyBorder="1" applyAlignment="1" applyProtection="1">
      <alignment vertical="center"/>
      <protection locked="0"/>
    </xf>
    <xf numFmtId="164" fontId="3" fillId="0" borderId="0" xfId="1" applyNumberFormat="1" applyFont="1" applyProtection="1">
      <protection locked="0"/>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17" xfId="0" applyFont="1" applyFill="1" applyBorder="1" applyAlignment="1" applyProtection="1">
      <alignment vertical="center"/>
      <protection locked="0"/>
    </xf>
    <xf numFmtId="164" fontId="3" fillId="0" borderId="0" xfId="1" applyNumberFormat="1" applyFont="1" applyBorder="1" applyProtection="1">
      <protection locked="0"/>
    </xf>
    <xf numFmtId="0" fontId="3" fillId="0" borderId="0" xfId="0" applyFont="1" applyAlignment="1" applyProtection="1">
      <alignment vertical="center"/>
      <protection locked="0"/>
    </xf>
    <xf numFmtId="164" fontId="3" fillId="0" borderId="0" xfId="1" applyNumberFormat="1" applyFont="1" applyAlignment="1" applyProtection="1">
      <alignment vertical="center"/>
      <protection locked="0"/>
    </xf>
    <xf numFmtId="164" fontId="3" fillId="0" borderId="0" xfId="1" applyNumberFormat="1" applyFont="1" applyBorder="1" applyAlignment="1" applyProtection="1">
      <alignment vertical="center"/>
      <protection locked="0"/>
    </xf>
    <xf numFmtId="0" fontId="4" fillId="0" borderId="17" xfId="0" applyFont="1" applyFill="1" applyBorder="1" applyAlignment="1" applyProtection="1">
      <alignment vertical="center" wrapText="1"/>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4" fillId="0" borderId="0" xfId="0" applyFont="1" applyProtection="1">
      <protection locked="0"/>
    </xf>
    <xf numFmtId="0" fontId="3" fillId="2" borderId="9" xfId="0" applyFont="1" applyFill="1" applyBorder="1" applyAlignment="1" applyProtection="1">
      <alignment vertical="center" wrapText="1"/>
    </xf>
    <xf numFmtId="164" fontId="4" fillId="2" borderId="10" xfId="1" applyNumberFormat="1" applyFont="1" applyFill="1" applyBorder="1" applyAlignment="1" applyProtection="1">
      <alignment horizontal="center" vertical="center" wrapText="1"/>
    </xf>
    <xf numFmtId="164" fontId="4" fillId="2" borderId="11" xfId="1" applyNumberFormat="1" applyFont="1" applyFill="1" applyBorder="1" applyAlignment="1" applyProtection="1">
      <alignment horizontal="center" vertical="center" wrapText="1"/>
    </xf>
    <xf numFmtId="164" fontId="4" fillId="2" borderId="12" xfId="1" applyNumberFormat="1" applyFont="1" applyFill="1" applyBorder="1" applyAlignment="1" applyProtection="1">
      <alignment horizontal="center" vertical="center" wrapText="1"/>
    </xf>
    <xf numFmtId="0" fontId="9" fillId="6" borderId="23" xfId="0" applyFont="1" applyFill="1" applyBorder="1" applyAlignment="1" applyProtection="1">
      <alignment vertical="center" wrapText="1"/>
    </xf>
    <xf numFmtId="164" fontId="9" fillId="6" borderId="24" xfId="1" applyNumberFormat="1" applyFont="1" applyFill="1" applyBorder="1" applyAlignment="1" applyProtection="1">
      <alignment horizontal="center" vertical="center" wrapText="1"/>
    </xf>
    <xf numFmtId="164" fontId="9" fillId="6" borderId="25" xfId="1" applyNumberFormat="1" applyFont="1" applyFill="1" applyBorder="1" applyAlignment="1" applyProtection="1">
      <alignment horizontal="center" vertical="center" wrapText="1"/>
    </xf>
    <xf numFmtId="164" fontId="9" fillId="6" borderId="26" xfId="1" applyNumberFormat="1" applyFont="1" applyFill="1" applyBorder="1" applyAlignment="1" applyProtection="1">
      <alignment horizontal="center" vertical="center" wrapText="1"/>
    </xf>
    <xf numFmtId="17" fontId="3" fillId="2" borderId="15" xfId="0" applyNumberFormat="1" applyFont="1" applyFill="1" applyBorder="1" applyAlignment="1" applyProtection="1">
      <alignment vertical="center" wrapText="1"/>
    </xf>
    <xf numFmtId="164" fontId="3" fillId="3" borderId="13" xfId="1" applyNumberFormat="1" applyFont="1" applyFill="1" applyBorder="1" applyAlignment="1" applyProtection="1">
      <alignment horizontal="right" vertical="center" wrapText="1"/>
    </xf>
    <xf numFmtId="164" fontId="4" fillId="0" borderId="17" xfId="1" applyNumberFormat="1" applyFont="1" applyBorder="1" applyAlignment="1" applyProtection="1">
      <alignment horizontal="right" vertical="center" wrapText="1"/>
    </xf>
    <xf numFmtId="164" fontId="4" fillId="3" borderId="18" xfId="1" applyNumberFormat="1" applyFont="1" applyFill="1" applyBorder="1" applyAlignment="1" applyProtection="1">
      <alignment horizontal="right" vertical="center" wrapText="1"/>
    </xf>
    <xf numFmtId="164" fontId="4" fillId="0" borderId="14" xfId="1" applyNumberFormat="1" applyFont="1" applyBorder="1" applyAlignment="1" applyProtection="1">
      <alignment horizontal="right" vertical="center" wrapText="1"/>
    </xf>
    <xf numFmtId="164" fontId="3" fillId="3" borderId="16" xfId="1" applyNumberFormat="1" applyFont="1" applyFill="1" applyBorder="1" applyAlignment="1" applyProtection="1">
      <alignment horizontal="right" vertical="center" wrapText="1"/>
    </xf>
    <xf numFmtId="0" fontId="5" fillId="4" borderId="15" xfId="0" applyFont="1" applyFill="1" applyBorder="1" applyAlignment="1" applyProtection="1">
      <alignment vertical="center" wrapText="1"/>
    </xf>
    <xf numFmtId="164" fontId="5" fillId="4" borderId="16" xfId="1" applyNumberFormat="1" applyFont="1" applyFill="1" applyBorder="1" applyAlignment="1" applyProtection="1">
      <alignment horizontal="right" vertical="center" wrapText="1"/>
    </xf>
    <xf numFmtId="164" fontId="5" fillId="4" borderId="17" xfId="1" applyNumberFormat="1" applyFont="1" applyFill="1" applyBorder="1" applyAlignment="1" applyProtection="1">
      <alignment horizontal="right" vertical="center" wrapText="1"/>
    </xf>
    <xf numFmtId="164" fontId="5" fillId="4" borderId="18" xfId="1" applyNumberFormat="1" applyFont="1" applyFill="1" applyBorder="1" applyAlignment="1" applyProtection="1">
      <alignment horizontal="right" vertical="center" wrapText="1"/>
    </xf>
    <xf numFmtId="0" fontId="9" fillId="6" borderId="15" xfId="0" applyFont="1" applyFill="1" applyBorder="1" applyAlignment="1" applyProtection="1">
      <alignment horizontal="left" vertical="center" wrapText="1"/>
    </xf>
    <xf numFmtId="164" fontId="9" fillId="6" borderId="13" xfId="1" applyNumberFormat="1" applyFont="1" applyFill="1" applyBorder="1" applyAlignment="1" applyProtection="1">
      <alignment horizontal="right" vertical="center" wrapText="1"/>
    </xf>
    <xf numFmtId="164" fontId="9" fillId="6" borderId="14" xfId="1" applyNumberFormat="1" applyFont="1" applyFill="1" applyBorder="1" applyAlignment="1" applyProtection="1">
      <alignment horizontal="right" vertical="center" wrapText="1"/>
    </xf>
    <xf numFmtId="164" fontId="9" fillId="6" borderId="18" xfId="1" applyNumberFormat="1" applyFont="1" applyFill="1" applyBorder="1" applyAlignment="1" applyProtection="1">
      <alignment horizontal="right" vertical="center" wrapText="1"/>
    </xf>
    <xf numFmtId="164" fontId="9" fillId="6" borderId="17" xfId="1" applyNumberFormat="1" applyFont="1" applyFill="1" applyBorder="1" applyAlignment="1" applyProtection="1">
      <alignment horizontal="right" vertical="center" wrapText="1"/>
    </xf>
    <xf numFmtId="0" fontId="9" fillId="6" borderId="15" xfId="0" applyFont="1" applyFill="1" applyBorder="1" applyAlignment="1" applyProtection="1">
      <alignment vertical="center" wrapText="1"/>
    </xf>
    <xf numFmtId="0" fontId="4" fillId="5" borderId="5" xfId="0" applyFont="1" applyFill="1" applyBorder="1" applyAlignment="1" applyProtection="1">
      <alignment vertical="center" wrapText="1"/>
    </xf>
    <xf numFmtId="164" fontId="4" fillId="5" borderId="6" xfId="1" applyNumberFormat="1" applyFont="1" applyFill="1" applyBorder="1" applyAlignment="1" applyProtection="1">
      <alignment horizontal="right" vertical="center" wrapText="1"/>
    </xf>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10" fillId="0" borderId="0" xfId="0" applyFont="1" applyProtection="1"/>
    <xf numFmtId="0" fontId="0" fillId="7" borderId="0" xfId="0" applyFill="1"/>
    <xf numFmtId="164" fontId="9" fillId="6" borderId="0" xfId="1" applyNumberFormat="1" applyFont="1" applyFill="1" applyBorder="1" applyAlignment="1" applyProtection="1">
      <alignment horizontal="center" vertical="center" wrapText="1"/>
    </xf>
    <xf numFmtId="164" fontId="9" fillId="6" borderId="35" xfId="1" applyNumberFormat="1" applyFont="1" applyFill="1" applyBorder="1" applyAlignment="1" applyProtection="1">
      <alignment horizontal="right" vertical="center" wrapText="1"/>
    </xf>
    <xf numFmtId="0" fontId="20" fillId="6" borderId="32" xfId="0" applyFont="1" applyFill="1" applyBorder="1"/>
    <xf numFmtId="0" fontId="20" fillId="6" borderId="33" xfId="0" applyFont="1" applyFill="1" applyBorder="1"/>
    <xf numFmtId="44" fontId="20" fillId="6" borderId="33" xfId="0" applyNumberFormat="1" applyFont="1" applyFill="1" applyBorder="1"/>
    <xf numFmtId="44" fontId="20" fillId="6" borderId="34" xfId="0" applyNumberFormat="1" applyFont="1" applyFill="1" applyBorder="1"/>
    <xf numFmtId="0" fontId="13" fillId="7" borderId="0" xfId="0" applyFont="1" applyFill="1" applyAlignment="1">
      <alignment horizontal="center" vertical="center" wrapText="1"/>
    </xf>
    <xf numFmtId="0" fontId="13" fillId="7" borderId="0" xfId="0" applyFont="1" applyFill="1" applyAlignment="1">
      <alignment horizontal="center" vertical="center"/>
    </xf>
    <xf numFmtId="0" fontId="14" fillId="7" borderId="0" xfId="0" applyFont="1" applyFill="1" applyAlignment="1">
      <alignment horizontal="left" vertical="top" wrapText="1"/>
    </xf>
    <xf numFmtId="0" fontId="12" fillId="0" borderId="0" xfId="0" applyFont="1" applyAlignment="1" applyProtection="1">
      <alignment horizontal="center"/>
      <protection locked="0"/>
    </xf>
    <xf numFmtId="0" fontId="3" fillId="0" borderId="17" xfId="0" applyFont="1" applyFill="1" applyBorder="1" applyAlignment="1" applyProtection="1">
      <alignment horizontal="left" vertical="center" wrapText="1"/>
      <protection locked="0"/>
    </xf>
    <xf numFmtId="164" fontId="3" fillId="0" borderId="19" xfId="1" applyNumberFormat="1" applyFont="1" applyBorder="1" applyAlignment="1" applyProtection="1">
      <alignment horizontal="left" vertical="center"/>
      <protection locked="0"/>
    </xf>
    <xf numFmtId="164" fontId="3" fillId="0" borderId="20" xfId="1" applyNumberFormat="1" applyFont="1" applyBorder="1" applyAlignment="1" applyProtection="1">
      <alignment horizontal="left" vertical="center"/>
      <protection locked="0"/>
    </xf>
    <xf numFmtId="164" fontId="3" fillId="0" borderId="21" xfId="1" applyNumberFormat="1" applyFont="1" applyBorder="1" applyAlignment="1" applyProtection="1">
      <alignment horizontal="left" vertical="center"/>
      <protection locked="0"/>
    </xf>
    <xf numFmtId="0" fontId="21" fillId="0" borderId="17" xfId="3" applyFill="1" applyBorder="1" applyAlignment="1" applyProtection="1">
      <alignment horizontal="left" vertical="center" wrapText="1"/>
      <protection locked="0"/>
    </xf>
    <xf numFmtId="6" fontId="3" fillId="0" borderId="17" xfId="1" applyNumberFormat="1" applyFont="1" applyFill="1" applyBorder="1" applyAlignment="1" applyProtection="1">
      <alignment horizontal="left" vertical="center" wrapText="1"/>
      <protection locked="0"/>
    </xf>
    <xf numFmtId="164" fontId="4" fillId="2" borderId="2" xfId="1" applyNumberFormat="1" applyFont="1" applyFill="1" applyBorder="1" applyAlignment="1" applyProtection="1">
      <alignment horizontal="center" vertical="center" wrapText="1"/>
    </xf>
    <xf numFmtId="164" fontId="4" fillId="2" borderId="3" xfId="1" applyNumberFormat="1" applyFont="1" applyFill="1" applyBorder="1" applyAlignment="1" applyProtection="1">
      <alignment horizontal="center" vertical="center" wrapText="1"/>
    </xf>
    <xf numFmtId="164" fontId="4" fillId="2" borderId="4" xfId="1" applyNumberFormat="1" applyFont="1" applyFill="1" applyBorder="1" applyAlignment="1" applyProtection="1">
      <alignment horizontal="center" vertical="center" wrapText="1"/>
    </xf>
    <xf numFmtId="164" fontId="4" fillId="2" borderId="6" xfId="1" applyNumberFormat="1" applyFont="1" applyFill="1" applyBorder="1" applyAlignment="1" applyProtection="1">
      <alignment horizontal="center" vertical="center" wrapText="1"/>
    </xf>
    <xf numFmtId="164" fontId="4" fillId="2" borderId="7" xfId="1" applyNumberFormat="1" applyFont="1" applyFill="1" applyBorder="1" applyAlignment="1" applyProtection="1">
      <alignment horizontal="center" vertical="center" wrapText="1"/>
    </xf>
    <xf numFmtId="164" fontId="4" fillId="2" borderId="8" xfId="1" applyNumberFormat="1" applyFont="1" applyFill="1" applyBorder="1" applyAlignment="1" applyProtection="1">
      <alignment horizontal="center" vertical="center" wrapText="1"/>
    </xf>
    <xf numFmtId="164" fontId="2" fillId="0" borderId="36" xfId="1" applyNumberFormat="1" applyFont="1" applyBorder="1" applyAlignment="1" applyProtection="1">
      <alignment horizontal="center"/>
      <protection locked="0"/>
    </xf>
    <xf numFmtId="0" fontId="4" fillId="2" borderId="1"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6"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45">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font>
        <strike val="0"/>
        <outline val="0"/>
        <shadow val="0"/>
        <u val="none"/>
        <vertAlign val="baseline"/>
        <sz val="11"/>
        <color theme="0"/>
        <name val="Calibri"/>
        <scheme val="minor"/>
      </font>
      <fill>
        <patternFill patternType="solid">
          <fgColor indexed="64"/>
          <bgColor rgb="FF002060"/>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font>
        <strike val="0"/>
        <outline val="0"/>
        <shadow val="0"/>
        <u val="none"/>
        <vertAlign val="baseline"/>
        <sz val="11"/>
        <color theme="0"/>
        <name val="Calibri"/>
        <scheme val="minor"/>
      </font>
      <fill>
        <patternFill patternType="solid">
          <fgColor indexed="64"/>
          <bgColor rgb="FF002060"/>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numFmt numFmtId="34" formatCode="_-&quot;£&quot;* #,##0.00_-;\-&quot;£&quot;* #,##0.00_-;_-&quot;£&quot;* &quot;-&quot;??_-;_-@_-"/>
      <fill>
        <patternFill patternType="solid">
          <fgColor indexed="64"/>
          <bgColor rgb="FF002060"/>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font>
        <strike val="0"/>
        <outline val="0"/>
        <shadow val="0"/>
        <u val="none"/>
        <vertAlign val="baseline"/>
        <sz val="11"/>
        <color theme="0"/>
        <name val="Calibri"/>
        <scheme val="minor"/>
      </font>
      <fill>
        <patternFill patternType="solid">
          <fgColor indexed="64"/>
          <bgColor rgb="FF002060"/>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ctedExpenditureQtr2" displayName="ProjectedExpenditureQtr2" ref="A6:E31" totalsRowCount="1" headerRowDxfId="44" totalsRowDxfId="41" headerRowBorderDxfId="43" tableBorderDxfId="42" totalsRowBorderDxfId="40">
  <autoFilter ref="A6:E30" xr:uid="{00000000-0009-0000-0100-000001000000}"/>
  <tableColumns count="5">
    <tableColumn id="1" xr3:uid="{00000000-0010-0000-0000-000001000000}" name="Expenditure Category" totalsRowLabel="Total Budget/Actual Spend for the Quarter" dataDxfId="39" totalsRowDxfId="38"/>
    <tableColumn id="2" xr3:uid="{00000000-0010-0000-0000-000002000000}" name="Month" dataDxfId="37" totalsRowDxfId="36"/>
    <tableColumn id="3" xr3:uid="{00000000-0010-0000-0000-000003000000}" name="Service / Item Procurred" dataDxfId="35" totalsRowDxfId="34"/>
    <tableColumn id="4" xr3:uid="{00000000-0010-0000-0000-000004000000}" name="Budgeted / Quoted Cost" totalsRowFunction="sum" dataDxfId="33" totalsRowDxfId="32" dataCellStyle="Currency"/>
    <tableColumn id="5" xr3:uid="{00000000-0010-0000-0000-000005000000}" name="Actual Cost" totalsRowFunction="sum" dataDxfId="31" totalsRowDxfId="30"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jectedExpenditureQtr3" displayName="ProjectedExpenditureQtr3" ref="A6:E31" totalsRowCount="1" headerRowDxfId="29" totalsRowDxfId="26" headerRowBorderDxfId="28" tableBorderDxfId="27" totalsRowBorderDxfId="25">
  <autoFilter ref="A6:E30" xr:uid="{00000000-0009-0000-0100-000002000000}"/>
  <tableColumns count="5">
    <tableColumn id="1" xr3:uid="{00000000-0010-0000-0100-000001000000}" name="Expenditure Category" totalsRowLabel="Total Budget/Actual Spend for the Quarter" dataDxfId="24" totalsRowDxfId="23"/>
    <tableColumn id="2" xr3:uid="{00000000-0010-0000-0100-000002000000}" name="Month" dataDxfId="22" totalsRowDxfId="21"/>
    <tableColumn id="3" xr3:uid="{00000000-0010-0000-0100-000003000000}" name="Service / Item Procurred" dataDxfId="20" totalsRowDxfId="19"/>
    <tableColumn id="4" xr3:uid="{00000000-0010-0000-0100-000004000000}" name="Budgeted / Quoted Cost" totalsRowFunction="sum" dataDxfId="18" totalsRowDxfId="17" dataCellStyle="Currency"/>
    <tableColumn id="5" xr3:uid="{00000000-0010-0000-0100-000005000000}" name="Actual Cost" totalsRowFunction="sum" dataDxfId="16" totalsRowDxfId="15"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jectedExpenditureQtr4" displayName="ProjectedExpenditureQtr4" ref="A6:E31" totalsRowCount="1" headerRowDxfId="14" totalsRowDxfId="11" headerRowBorderDxfId="13" tableBorderDxfId="12" totalsRowBorderDxfId="10">
  <autoFilter ref="A6:E30" xr:uid="{00000000-0009-0000-0100-000003000000}"/>
  <tableColumns count="5">
    <tableColumn id="1" xr3:uid="{00000000-0010-0000-0200-000001000000}" name="Expenditure Category" totalsRowLabel="Total Budget/Actual Spend for the Quarter" dataDxfId="9" totalsRowDxfId="8"/>
    <tableColumn id="2" xr3:uid="{00000000-0010-0000-0200-000002000000}" name="Month" dataDxfId="7" totalsRowDxfId="6"/>
    <tableColumn id="3" xr3:uid="{00000000-0010-0000-0200-000003000000}" name="Service / Item Procurred" dataDxfId="5" totalsRowDxfId="4"/>
    <tableColumn id="4" xr3:uid="{00000000-0010-0000-0200-000004000000}" name="Budgeted / Quoted Cost" totalsRowFunction="sum" dataDxfId="3" totalsRowDxfId="2" dataCellStyle="Currency"/>
    <tableColumn id="5" xr3:uid="{00000000-0010-0000-0200-000005000000}" name="Actual Cost" totalsRowFunction="sum" dataDxfId="1" totalsRowDxfId="0"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raig.hickin@coventry.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36"/>
  <sheetViews>
    <sheetView zoomScale="70" zoomScaleNormal="70" workbookViewId="0">
      <selection activeCell="A4" sqref="A4:W32"/>
    </sheetView>
  </sheetViews>
  <sheetFormatPr defaultRowHeight="14.5" x14ac:dyDescent="0.35"/>
  <cols>
    <col min="1" max="1" width="28.81640625" bestFit="1" customWidth="1"/>
  </cols>
  <sheetData>
    <row r="1" spans="1:23" x14ac:dyDescent="0.35">
      <c r="A1" s="68" t="s">
        <v>0</v>
      </c>
      <c r="B1" s="69"/>
      <c r="C1" s="69"/>
      <c r="D1" s="69"/>
      <c r="E1" s="69"/>
      <c r="F1" s="69"/>
      <c r="G1" s="69"/>
      <c r="H1" s="69"/>
      <c r="I1" s="69"/>
      <c r="J1" s="69"/>
      <c r="K1" s="69"/>
      <c r="L1" s="69"/>
      <c r="M1" s="69"/>
      <c r="N1" s="69"/>
      <c r="O1" s="69"/>
      <c r="P1" s="69"/>
      <c r="Q1" s="69"/>
      <c r="R1" s="69"/>
      <c r="S1" s="69"/>
      <c r="T1" s="69"/>
      <c r="U1" s="69"/>
      <c r="V1" s="69"/>
      <c r="W1" s="69"/>
    </row>
    <row r="2" spans="1:23" ht="43.5" customHeight="1" x14ac:dyDescent="0.35">
      <c r="A2" s="69"/>
      <c r="B2" s="69"/>
      <c r="C2" s="69"/>
      <c r="D2" s="69"/>
      <c r="E2" s="69"/>
      <c r="F2" s="69"/>
      <c r="G2" s="69"/>
      <c r="H2" s="69"/>
      <c r="I2" s="69"/>
      <c r="J2" s="69"/>
      <c r="K2" s="69"/>
      <c r="L2" s="69"/>
      <c r="M2" s="69"/>
      <c r="N2" s="69"/>
      <c r="O2" s="69"/>
      <c r="P2" s="69"/>
      <c r="Q2" s="69"/>
      <c r="R2" s="69"/>
      <c r="S2" s="69"/>
      <c r="T2" s="69"/>
      <c r="U2" s="69"/>
      <c r="V2" s="69"/>
      <c r="W2" s="69"/>
    </row>
    <row r="3" spans="1:23" x14ac:dyDescent="0.35">
      <c r="A3" s="61"/>
      <c r="B3" s="61"/>
      <c r="C3" s="61"/>
      <c r="D3" s="61"/>
      <c r="E3" s="61"/>
      <c r="F3" s="61"/>
      <c r="G3" s="61"/>
      <c r="H3" s="61"/>
      <c r="I3" s="61"/>
      <c r="J3" s="61"/>
      <c r="K3" s="61"/>
      <c r="L3" s="61"/>
      <c r="M3" s="61"/>
      <c r="N3" s="61"/>
      <c r="O3" s="61"/>
      <c r="P3" s="61"/>
      <c r="Q3" s="61"/>
      <c r="R3" s="61"/>
      <c r="S3" s="61"/>
      <c r="T3" s="61"/>
      <c r="U3" s="61"/>
      <c r="V3" s="61"/>
      <c r="W3" s="61"/>
    </row>
    <row r="4" spans="1:23" ht="15" customHeight="1" x14ac:dyDescent="0.35">
      <c r="A4" s="70" t="s">
        <v>1</v>
      </c>
      <c r="B4" s="70"/>
      <c r="C4" s="70"/>
      <c r="D4" s="70"/>
      <c r="E4" s="70"/>
      <c r="F4" s="70"/>
      <c r="G4" s="70"/>
      <c r="H4" s="70"/>
      <c r="I4" s="70"/>
      <c r="J4" s="70"/>
      <c r="K4" s="70"/>
      <c r="L4" s="70"/>
      <c r="M4" s="70"/>
      <c r="N4" s="70"/>
      <c r="O4" s="70"/>
      <c r="P4" s="70"/>
      <c r="Q4" s="70"/>
      <c r="R4" s="70"/>
      <c r="S4" s="70"/>
      <c r="T4" s="70"/>
      <c r="U4" s="70"/>
      <c r="V4" s="70"/>
      <c r="W4" s="70"/>
    </row>
    <row r="5" spans="1:23" ht="15" customHeight="1" x14ac:dyDescent="0.35">
      <c r="A5" s="70"/>
      <c r="B5" s="70"/>
      <c r="C5" s="70"/>
      <c r="D5" s="70"/>
      <c r="E5" s="70"/>
      <c r="F5" s="70"/>
      <c r="G5" s="70"/>
      <c r="H5" s="70"/>
      <c r="I5" s="70"/>
      <c r="J5" s="70"/>
      <c r="K5" s="70"/>
      <c r="L5" s="70"/>
      <c r="M5" s="70"/>
      <c r="N5" s="70"/>
      <c r="O5" s="70"/>
      <c r="P5" s="70"/>
      <c r="Q5" s="70"/>
      <c r="R5" s="70"/>
      <c r="S5" s="70"/>
      <c r="T5" s="70"/>
      <c r="U5" s="70"/>
      <c r="V5" s="70"/>
      <c r="W5" s="70"/>
    </row>
    <row r="6" spans="1:23" x14ac:dyDescent="0.35">
      <c r="A6" s="70"/>
      <c r="B6" s="70"/>
      <c r="C6" s="70"/>
      <c r="D6" s="70"/>
      <c r="E6" s="70"/>
      <c r="F6" s="70"/>
      <c r="G6" s="70"/>
      <c r="H6" s="70"/>
      <c r="I6" s="70"/>
      <c r="J6" s="70"/>
      <c r="K6" s="70"/>
      <c r="L6" s="70"/>
      <c r="M6" s="70"/>
      <c r="N6" s="70"/>
      <c r="O6" s="70"/>
      <c r="P6" s="70"/>
      <c r="Q6" s="70"/>
      <c r="R6" s="70"/>
      <c r="S6" s="70"/>
      <c r="T6" s="70"/>
      <c r="U6" s="70"/>
      <c r="V6" s="70"/>
      <c r="W6" s="70"/>
    </row>
    <row r="7" spans="1:23" x14ac:dyDescent="0.35">
      <c r="A7" s="70"/>
      <c r="B7" s="70"/>
      <c r="C7" s="70"/>
      <c r="D7" s="70"/>
      <c r="E7" s="70"/>
      <c r="F7" s="70"/>
      <c r="G7" s="70"/>
      <c r="H7" s="70"/>
      <c r="I7" s="70"/>
      <c r="J7" s="70"/>
      <c r="K7" s="70"/>
      <c r="L7" s="70"/>
      <c r="M7" s="70"/>
      <c r="N7" s="70"/>
      <c r="O7" s="70"/>
      <c r="P7" s="70"/>
      <c r="Q7" s="70"/>
      <c r="R7" s="70"/>
      <c r="S7" s="70"/>
      <c r="T7" s="70"/>
      <c r="U7" s="70"/>
      <c r="V7" s="70"/>
      <c r="W7" s="70"/>
    </row>
    <row r="8" spans="1:23" x14ac:dyDescent="0.35">
      <c r="A8" s="70"/>
      <c r="B8" s="70"/>
      <c r="C8" s="70"/>
      <c r="D8" s="70"/>
      <c r="E8" s="70"/>
      <c r="F8" s="70"/>
      <c r="G8" s="70"/>
      <c r="H8" s="70"/>
      <c r="I8" s="70"/>
      <c r="J8" s="70"/>
      <c r="K8" s="70"/>
      <c r="L8" s="70"/>
      <c r="M8" s="70"/>
      <c r="N8" s="70"/>
      <c r="O8" s="70"/>
      <c r="P8" s="70"/>
      <c r="Q8" s="70"/>
      <c r="R8" s="70"/>
      <c r="S8" s="70"/>
      <c r="T8" s="70"/>
      <c r="U8" s="70"/>
      <c r="V8" s="70"/>
      <c r="W8" s="70"/>
    </row>
    <row r="9" spans="1:23" x14ac:dyDescent="0.35">
      <c r="A9" s="70"/>
      <c r="B9" s="70"/>
      <c r="C9" s="70"/>
      <c r="D9" s="70"/>
      <c r="E9" s="70"/>
      <c r="F9" s="70"/>
      <c r="G9" s="70"/>
      <c r="H9" s="70"/>
      <c r="I9" s="70"/>
      <c r="J9" s="70"/>
      <c r="K9" s="70"/>
      <c r="L9" s="70"/>
      <c r="M9" s="70"/>
      <c r="N9" s="70"/>
      <c r="O9" s="70"/>
      <c r="P9" s="70"/>
      <c r="Q9" s="70"/>
      <c r="R9" s="70"/>
      <c r="S9" s="70"/>
      <c r="T9" s="70"/>
      <c r="U9" s="70"/>
      <c r="V9" s="70"/>
      <c r="W9" s="70"/>
    </row>
    <row r="10" spans="1:23" x14ac:dyDescent="0.35">
      <c r="A10" s="70"/>
      <c r="B10" s="70"/>
      <c r="C10" s="70"/>
      <c r="D10" s="70"/>
      <c r="E10" s="70"/>
      <c r="F10" s="70"/>
      <c r="G10" s="70"/>
      <c r="H10" s="70"/>
      <c r="I10" s="70"/>
      <c r="J10" s="70"/>
      <c r="K10" s="70"/>
      <c r="L10" s="70"/>
      <c r="M10" s="70"/>
      <c r="N10" s="70"/>
      <c r="O10" s="70"/>
      <c r="P10" s="70"/>
      <c r="Q10" s="70"/>
      <c r="R10" s="70"/>
      <c r="S10" s="70"/>
      <c r="T10" s="70"/>
      <c r="U10" s="70"/>
      <c r="V10" s="70"/>
      <c r="W10" s="70"/>
    </row>
    <row r="11" spans="1:23" x14ac:dyDescent="0.35">
      <c r="A11" s="70"/>
      <c r="B11" s="70"/>
      <c r="C11" s="70"/>
      <c r="D11" s="70"/>
      <c r="E11" s="70"/>
      <c r="F11" s="70"/>
      <c r="G11" s="70"/>
      <c r="H11" s="70"/>
      <c r="I11" s="70"/>
      <c r="J11" s="70"/>
      <c r="K11" s="70"/>
      <c r="L11" s="70"/>
      <c r="M11" s="70"/>
      <c r="N11" s="70"/>
      <c r="O11" s="70"/>
      <c r="P11" s="70"/>
      <c r="Q11" s="70"/>
      <c r="R11" s="70"/>
      <c r="S11" s="70"/>
      <c r="T11" s="70"/>
      <c r="U11" s="70"/>
      <c r="V11" s="70"/>
      <c r="W11" s="70"/>
    </row>
    <row r="12" spans="1:23" x14ac:dyDescent="0.35">
      <c r="A12" s="70"/>
      <c r="B12" s="70"/>
      <c r="C12" s="70"/>
      <c r="D12" s="70"/>
      <c r="E12" s="70"/>
      <c r="F12" s="70"/>
      <c r="G12" s="70"/>
      <c r="H12" s="70"/>
      <c r="I12" s="70"/>
      <c r="J12" s="70"/>
      <c r="K12" s="70"/>
      <c r="L12" s="70"/>
      <c r="M12" s="70"/>
      <c r="N12" s="70"/>
      <c r="O12" s="70"/>
      <c r="P12" s="70"/>
      <c r="Q12" s="70"/>
      <c r="R12" s="70"/>
      <c r="S12" s="70"/>
      <c r="T12" s="70"/>
      <c r="U12" s="70"/>
      <c r="V12" s="70"/>
      <c r="W12" s="70"/>
    </row>
    <row r="13" spans="1:23" x14ac:dyDescent="0.35">
      <c r="A13" s="70"/>
      <c r="B13" s="70"/>
      <c r="C13" s="70"/>
      <c r="D13" s="70"/>
      <c r="E13" s="70"/>
      <c r="F13" s="70"/>
      <c r="G13" s="70"/>
      <c r="H13" s="70"/>
      <c r="I13" s="70"/>
      <c r="J13" s="70"/>
      <c r="K13" s="70"/>
      <c r="L13" s="70"/>
      <c r="M13" s="70"/>
      <c r="N13" s="70"/>
      <c r="O13" s="70"/>
      <c r="P13" s="70"/>
      <c r="Q13" s="70"/>
      <c r="R13" s="70"/>
      <c r="S13" s="70"/>
      <c r="T13" s="70"/>
      <c r="U13" s="70"/>
      <c r="V13" s="70"/>
      <c r="W13" s="70"/>
    </row>
    <row r="14" spans="1:23" x14ac:dyDescent="0.35">
      <c r="A14" s="70"/>
      <c r="B14" s="70"/>
      <c r="C14" s="70"/>
      <c r="D14" s="70"/>
      <c r="E14" s="70"/>
      <c r="F14" s="70"/>
      <c r="G14" s="70"/>
      <c r="H14" s="70"/>
      <c r="I14" s="70"/>
      <c r="J14" s="70"/>
      <c r="K14" s="70"/>
      <c r="L14" s="70"/>
      <c r="M14" s="70"/>
      <c r="N14" s="70"/>
      <c r="O14" s="70"/>
      <c r="P14" s="70"/>
      <c r="Q14" s="70"/>
      <c r="R14" s="70"/>
      <c r="S14" s="70"/>
      <c r="T14" s="70"/>
      <c r="U14" s="70"/>
      <c r="V14" s="70"/>
      <c r="W14" s="70"/>
    </row>
    <row r="15" spans="1:23" x14ac:dyDescent="0.35">
      <c r="A15" s="70"/>
      <c r="B15" s="70"/>
      <c r="C15" s="70"/>
      <c r="D15" s="70"/>
      <c r="E15" s="70"/>
      <c r="F15" s="70"/>
      <c r="G15" s="70"/>
      <c r="H15" s="70"/>
      <c r="I15" s="70"/>
      <c r="J15" s="70"/>
      <c r="K15" s="70"/>
      <c r="L15" s="70"/>
      <c r="M15" s="70"/>
      <c r="N15" s="70"/>
      <c r="O15" s="70"/>
      <c r="P15" s="70"/>
      <c r="Q15" s="70"/>
      <c r="R15" s="70"/>
      <c r="S15" s="70"/>
      <c r="T15" s="70"/>
      <c r="U15" s="70"/>
      <c r="V15" s="70"/>
      <c r="W15" s="70"/>
    </row>
    <row r="16" spans="1:23" x14ac:dyDescent="0.35">
      <c r="A16" s="70"/>
      <c r="B16" s="70"/>
      <c r="C16" s="70"/>
      <c r="D16" s="70"/>
      <c r="E16" s="70"/>
      <c r="F16" s="70"/>
      <c r="G16" s="70"/>
      <c r="H16" s="70"/>
      <c r="I16" s="70"/>
      <c r="J16" s="70"/>
      <c r="K16" s="70"/>
      <c r="L16" s="70"/>
      <c r="M16" s="70"/>
      <c r="N16" s="70"/>
      <c r="O16" s="70"/>
      <c r="P16" s="70"/>
      <c r="Q16" s="70"/>
      <c r="R16" s="70"/>
      <c r="S16" s="70"/>
      <c r="T16" s="70"/>
      <c r="U16" s="70"/>
      <c r="V16" s="70"/>
      <c r="W16" s="70"/>
    </row>
    <row r="17" spans="1:23" x14ac:dyDescent="0.35">
      <c r="A17" s="70"/>
      <c r="B17" s="70"/>
      <c r="C17" s="70"/>
      <c r="D17" s="70"/>
      <c r="E17" s="70"/>
      <c r="F17" s="70"/>
      <c r="G17" s="70"/>
      <c r="H17" s="70"/>
      <c r="I17" s="70"/>
      <c r="J17" s="70"/>
      <c r="K17" s="70"/>
      <c r="L17" s="70"/>
      <c r="M17" s="70"/>
      <c r="N17" s="70"/>
      <c r="O17" s="70"/>
      <c r="P17" s="70"/>
      <c r="Q17" s="70"/>
      <c r="R17" s="70"/>
      <c r="S17" s="70"/>
      <c r="T17" s="70"/>
      <c r="U17" s="70"/>
      <c r="V17" s="70"/>
      <c r="W17" s="70"/>
    </row>
    <row r="18" spans="1:23" x14ac:dyDescent="0.35">
      <c r="A18" s="70"/>
      <c r="B18" s="70"/>
      <c r="C18" s="70"/>
      <c r="D18" s="70"/>
      <c r="E18" s="70"/>
      <c r="F18" s="70"/>
      <c r="G18" s="70"/>
      <c r="H18" s="70"/>
      <c r="I18" s="70"/>
      <c r="J18" s="70"/>
      <c r="K18" s="70"/>
      <c r="L18" s="70"/>
      <c r="M18" s="70"/>
      <c r="N18" s="70"/>
      <c r="O18" s="70"/>
      <c r="P18" s="70"/>
      <c r="Q18" s="70"/>
      <c r="R18" s="70"/>
      <c r="S18" s="70"/>
      <c r="T18" s="70"/>
      <c r="U18" s="70"/>
      <c r="V18" s="70"/>
      <c r="W18" s="70"/>
    </row>
    <row r="19" spans="1:23" x14ac:dyDescent="0.35">
      <c r="A19" s="70"/>
      <c r="B19" s="70"/>
      <c r="C19" s="70"/>
      <c r="D19" s="70"/>
      <c r="E19" s="70"/>
      <c r="F19" s="70"/>
      <c r="G19" s="70"/>
      <c r="H19" s="70"/>
      <c r="I19" s="70"/>
      <c r="J19" s="70"/>
      <c r="K19" s="70"/>
      <c r="L19" s="70"/>
      <c r="M19" s="70"/>
      <c r="N19" s="70"/>
      <c r="O19" s="70"/>
      <c r="P19" s="70"/>
      <c r="Q19" s="70"/>
      <c r="R19" s="70"/>
      <c r="S19" s="70"/>
      <c r="T19" s="70"/>
      <c r="U19" s="70"/>
      <c r="V19" s="70"/>
      <c r="W19" s="70"/>
    </row>
    <row r="20" spans="1:23" x14ac:dyDescent="0.35">
      <c r="A20" s="70"/>
      <c r="B20" s="70"/>
      <c r="C20" s="70"/>
      <c r="D20" s="70"/>
      <c r="E20" s="70"/>
      <c r="F20" s="70"/>
      <c r="G20" s="70"/>
      <c r="H20" s="70"/>
      <c r="I20" s="70"/>
      <c r="J20" s="70"/>
      <c r="K20" s="70"/>
      <c r="L20" s="70"/>
      <c r="M20" s="70"/>
      <c r="N20" s="70"/>
      <c r="O20" s="70"/>
      <c r="P20" s="70"/>
      <c r="Q20" s="70"/>
      <c r="R20" s="70"/>
      <c r="S20" s="70"/>
      <c r="T20" s="70"/>
      <c r="U20" s="70"/>
      <c r="V20" s="70"/>
      <c r="W20" s="70"/>
    </row>
    <row r="21" spans="1:23" x14ac:dyDescent="0.35">
      <c r="A21" s="70"/>
      <c r="B21" s="70"/>
      <c r="C21" s="70"/>
      <c r="D21" s="70"/>
      <c r="E21" s="70"/>
      <c r="F21" s="70"/>
      <c r="G21" s="70"/>
      <c r="H21" s="70"/>
      <c r="I21" s="70"/>
      <c r="J21" s="70"/>
      <c r="K21" s="70"/>
      <c r="L21" s="70"/>
      <c r="M21" s="70"/>
      <c r="N21" s="70"/>
      <c r="O21" s="70"/>
      <c r="P21" s="70"/>
      <c r="Q21" s="70"/>
      <c r="R21" s="70"/>
      <c r="S21" s="70"/>
      <c r="T21" s="70"/>
      <c r="U21" s="70"/>
      <c r="V21" s="70"/>
      <c r="W21" s="70"/>
    </row>
    <row r="22" spans="1:23" x14ac:dyDescent="0.35">
      <c r="A22" s="70"/>
      <c r="B22" s="70"/>
      <c r="C22" s="70"/>
      <c r="D22" s="70"/>
      <c r="E22" s="70"/>
      <c r="F22" s="70"/>
      <c r="G22" s="70"/>
      <c r="H22" s="70"/>
      <c r="I22" s="70"/>
      <c r="J22" s="70"/>
      <c r="K22" s="70"/>
      <c r="L22" s="70"/>
      <c r="M22" s="70"/>
      <c r="N22" s="70"/>
      <c r="O22" s="70"/>
      <c r="P22" s="70"/>
      <c r="Q22" s="70"/>
      <c r="R22" s="70"/>
      <c r="S22" s="70"/>
      <c r="T22" s="70"/>
      <c r="U22" s="70"/>
      <c r="V22" s="70"/>
      <c r="W22" s="70"/>
    </row>
    <row r="23" spans="1:23" x14ac:dyDescent="0.35">
      <c r="A23" s="70"/>
      <c r="B23" s="70"/>
      <c r="C23" s="70"/>
      <c r="D23" s="70"/>
      <c r="E23" s="70"/>
      <c r="F23" s="70"/>
      <c r="G23" s="70"/>
      <c r="H23" s="70"/>
      <c r="I23" s="70"/>
      <c r="J23" s="70"/>
      <c r="K23" s="70"/>
      <c r="L23" s="70"/>
      <c r="M23" s="70"/>
      <c r="N23" s="70"/>
      <c r="O23" s="70"/>
      <c r="P23" s="70"/>
      <c r="Q23" s="70"/>
      <c r="R23" s="70"/>
      <c r="S23" s="70"/>
      <c r="T23" s="70"/>
      <c r="U23" s="70"/>
      <c r="V23" s="70"/>
      <c r="W23" s="70"/>
    </row>
    <row r="24" spans="1:23" x14ac:dyDescent="0.35">
      <c r="A24" s="70"/>
      <c r="B24" s="70"/>
      <c r="C24" s="70"/>
      <c r="D24" s="70"/>
      <c r="E24" s="70"/>
      <c r="F24" s="70"/>
      <c r="G24" s="70"/>
      <c r="H24" s="70"/>
      <c r="I24" s="70"/>
      <c r="J24" s="70"/>
      <c r="K24" s="70"/>
      <c r="L24" s="70"/>
      <c r="M24" s="70"/>
      <c r="N24" s="70"/>
      <c r="O24" s="70"/>
      <c r="P24" s="70"/>
      <c r="Q24" s="70"/>
      <c r="R24" s="70"/>
      <c r="S24" s="70"/>
      <c r="T24" s="70"/>
      <c r="U24" s="70"/>
      <c r="V24" s="70"/>
      <c r="W24" s="70"/>
    </row>
    <row r="25" spans="1:23" ht="93.65" customHeight="1" x14ac:dyDescent="0.35">
      <c r="A25" s="70"/>
      <c r="B25" s="70"/>
      <c r="C25" s="70"/>
      <c r="D25" s="70"/>
      <c r="E25" s="70"/>
      <c r="F25" s="70"/>
      <c r="G25" s="70"/>
      <c r="H25" s="70"/>
      <c r="I25" s="70"/>
      <c r="J25" s="70"/>
      <c r="K25" s="70"/>
      <c r="L25" s="70"/>
      <c r="M25" s="70"/>
      <c r="N25" s="70"/>
      <c r="O25" s="70"/>
      <c r="P25" s="70"/>
      <c r="Q25" s="70"/>
      <c r="R25" s="70"/>
      <c r="S25" s="70"/>
      <c r="T25" s="70"/>
      <c r="U25" s="70"/>
      <c r="V25" s="70"/>
      <c r="W25" s="70"/>
    </row>
    <row r="26" spans="1:23" x14ac:dyDescent="0.35">
      <c r="A26" s="70"/>
      <c r="B26" s="70"/>
      <c r="C26" s="70"/>
      <c r="D26" s="70"/>
      <c r="E26" s="70"/>
      <c r="F26" s="70"/>
      <c r="G26" s="70"/>
      <c r="H26" s="70"/>
      <c r="I26" s="70"/>
      <c r="J26" s="70"/>
      <c r="K26" s="70"/>
      <c r="L26" s="70"/>
      <c r="M26" s="70"/>
      <c r="N26" s="70"/>
      <c r="O26" s="70"/>
      <c r="P26" s="70"/>
      <c r="Q26" s="70"/>
      <c r="R26" s="70"/>
      <c r="S26" s="70"/>
      <c r="T26" s="70"/>
      <c r="U26" s="70"/>
      <c r="V26" s="70"/>
      <c r="W26" s="70"/>
    </row>
    <row r="27" spans="1:23" x14ac:dyDescent="0.35">
      <c r="A27" s="70"/>
      <c r="B27" s="70"/>
      <c r="C27" s="70"/>
      <c r="D27" s="70"/>
      <c r="E27" s="70"/>
      <c r="F27" s="70"/>
      <c r="G27" s="70"/>
      <c r="H27" s="70"/>
      <c r="I27" s="70"/>
      <c r="J27" s="70"/>
      <c r="K27" s="70"/>
      <c r="L27" s="70"/>
      <c r="M27" s="70"/>
      <c r="N27" s="70"/>
      <c r="O27" s="70"/>
      <c r="P27" s="70"/>
      <c r="Q27" s="70"/>
      <c r="R27" s="70"/>
      <c r="S27" s="70"/>
      <c r="T27" s="70"/>
      <c r="U27" s="70"/>
      <c r="V27" s="70"/>
      <c r="W27" s="70"/>
    </row>
    <row r="28" spans="1:23" x14ac:dyDescent="0.35">
      <c r="A28" s="70"/>
      <c r="B28" s="70"/>
      <c r="C28" s="70"/>
      <c r="D28" s="70"/>
      <c r="E28" s="70"/>
      <c r="F28" s="70"/>
      <c r="G28" s="70"/>
      <c r="H28" s="70"/>
      <c r="I28" s="70"/>
      <c r="J28" s="70"/>
      <c r="K28" s="70"/>
      <c r="L28" s="70"/>
      <c r="M28" s="70"/>
      <c r="N28" s="70"/>
      <c r="O28" s="70"/>
      <c r="P28" s="70"/>
      <c r="Q28" s="70"/>
      <c r="R28" s="70"/>
      <c r="S28" s="70"/>
      <c r="T28" s="70"/>
      <c r="U28" s="70"/>
      <c r="V28" s="70"/>
      <c r="W28" s="70"/>
    </row>
    <row r="29" spans="1:23" x14ac:dyDescent="0.35">
      <c r="A29" s="70"/>
      <c r="B29" s="70"/>
      <c r="C29" s="70"/>
      <c r="D29" s="70"/>
      <c r="E29" s="70"/>
      <c r="F29" s="70"/>
      <c r="G29" s="70"/>
      <c r="H29" s="70"/>
      <c r="I29" s="70"/>
      <c r="J29" s="70"/>
      <c r="K29" s="70"/>
      <c r="L29" s="70"/>
      <c r="M29" s="70"/>
      <c r="N29" s="70"/>
      <c r="O29" s="70"/>
      <c r="P29" s="70"/>
      <c r="Q29" s="70"/>
      <c r="R29" s="70"/>
      <c r="S29" s="70"/>
      <c r="T29" s="70"/>
      <c r="U29" s="70"/>
      <c r="V29" s="70"/>
      <c r="W29" s="70"/>
    </row>
    <row r="30" spans="1:23" x14ac:dyDescent="0.35">
      <c r="A30" s="70"/>
      <c r="B30" s="70"/>
      <c r="C30" s="70"/>
      <c r="D30" s="70"/>
      <c r="E30" s="70"/>
      <c r="F30" s="70"/>
      <c r="G30" s="70"/>
      <c r="H30" s="70"/>
      <c r="I30" s="70"/>
      <c r="J30" s="70"/>
      <c r="K30" s="70"/>
      <c r="L30" s="70"/>
      <c r="M30" s="70"/>
      <c r="N30" s="70"/>
      <c r="O30" s="70"/>
      <c r="P30" s="70"/>
      <c r="Q30" s="70"/>
      <c r="R30" s="70"/>
      <c r="S30" s="70"/>
      <c r="T30" s="70"/>
      <c r="U30" s="70"/>
      <c r="V30" s="70"/>
      <c r="W30" s="70"/>
    </row>
    <row r="31" spans="1:23" x14ac:dyDescent="0.35">
      <c r="A31" s="70"/>
      <c r="B31" s="70"/>
      <c r="C31" s="70"/>
      <c r="D31" s="70"/>
      <c r="E31" s="70"/>
      <c r="F31" s="70"/>
      <c r="G31" s="70"/>
      <c r="H31" s="70"/>
      <c r="I31" s="70"/>
      <c r="J31" s="70"/>
      <c r="K31" s="70"/>
      <c r="L31" s="70"/>
      <c r="M31" s="70"/>
      <c r="N31" s="70"/>
      <c r="O31" s="70"/>
      <c r="P31" s="70"/>
      <c r="Q31" s="70"/>
      <c r="R31" s="70"/>
      <c r="S31" s="70"/>
      <c r="T31" s="70"/>
      <c r="U31" s="70"/>
      <c r="V31" s="70"/>
      <c r="W31" s="70"/>
    </row>
    <row r="32" spans="1:23" x14ac:dyDescent="0.35">
      <c r="A32" s="70"/>
      <c r="B32" s="70"/>
      <c r="C32" s="70"/>
      <c r="D32" s="70"/>
      <c r="E32" s="70"/>
      <c r="F32" s="70"/>
      <c r="G32" s="70"/>
      <c r="H32" s="70"/>
      <c r="I32" s="70"/>
      <c r="J32" s="70"/>
      <c r="K32" s="70"/>
      <c r="L32" s="70"/>
      <c r="M32" s="70"/>
      <c r="N32" s="70"/>
      <c r="O32" s="70"/>
      <c r="P32" s="70"/>
      <c r="Q32" s="70"/>
      <c r="R32" s="70"/>
      <c r="S32" s="70"/>
      <c r="T32" s="70"/>
      <c r="U32" s="70"/>
      <c r="V32" s="70"/>
      <c r="W32" s="70"/>
    </row>
    <row r="33" spans="1:23" x14ac:dyDescent="0.35">
      <c r="A33" s="61"/>
      <c r="B33" s="61"/>
      <c r="C33" s="61"/>
      <c r="D33" s="61"/>
      <c r="E33" s="61"/>
      <c r="F33" s="61"/>
      <c r="G33" s="61"/>
      <c r="H33" s="61"/>
      <c r="I33" s="61"/>
      <c r="J33" s="61"/>
      <c r="K33" s="61"/>
      <c r="L33" s="61"/>
      <c r="M33" s="61"/>
      <c r="N33" s="61"/>
      <c r="O33" s="61"/>
      <c r="P33" s="61"/>
      <c r="Q33" s="61"/>
      <c r="R33" s="61"/>
      <c r="S33" s="61"/>
      <c r="T33" s="61"/>
      <c r="U33" s="61"/>
      <c r="V33" s="61"/>
      <c r="W33" s="61"/>
    </row>
    <row r="34" spans="1:23" x14ac:dyDescent="0.35">
      <c r="A34" s="61"/>
      <c r="B34" s="61"/>
      <c r="C34" s="61"/>
      <c r="D34" s="61"/>
      <c r="E34" s="61"/>
      <c r="F34" s="61"/>
      <c r="G34" s="61"/>
      <c r="H34" s="61"/>
      <c r="I34" s="61"/>
      <c r="J34" s="61"/>
      <c r="K34" s="61"/>
      <c r="L34" s="61"/>
      <c r="M34" s="61"/>
      <c r="N34" s="61"/>
      <c r="O34" s="61"/>
      <c r="P34" s="61"/>
      <c r="Q34" s="61"/>
      <c r="R34" s="61"/>
      <c r="S34" s="61"/>
      <c r="T34" s="61"/>
      <c r="U34" s="61"/>
      <c r="V34" s="61"/>
      <c r="W34" s="61"/>
    </row>
    <row r="35" spans="1:23" x14ac:dyDescent="0.35">
      <c r="A35" s="61"/>
      <c r="B35" s="61"/>
      <c r="C35" s="61"/>
      <c r="D35" s="61"/>
      <c r="E35" s="61"/>
      <c r="F35" s="61"/>
      <c r="G35" s="61"/>
      <c r="H35" s="61"/>
      <c r="I35" s="61"/>
      <c r="J35" s="61"/>
      <c r="K35" s="61"/>
      <c r="L35" s="61"/>
      <c r="M35" s="61"/>
      <c r="N35" s="61"/>
      <c r="O35" s="61"/>
      <c r="P35" s="61"/>
      <c r="Q35" s="61"/>
      <c r="R35" s="61"/>
      <c r="S35" s="61"/>
      <c r="T35" s="61"/>
      <c r="U35" s="61"/>
      <c r="V35" s="61"/>
      <c r="W35" s="61"/>
    </row>
    <row r="36" spans="1:23" x14ac:dyDescent="0.35">
      <c r="A36" s="61"/>
      <c r="B36" s="61"/>
      <c r="C36" s="61"/>
      <c r="D36" s="61"/>
      <c r="E36" s="61"/>
      <c r="F36" s="61"/>
      <c r="G36" s="61"/>
      <c r="H36" s="61"/>
      <c r="I36" s="61"/>
      <c r="J36" s="61"/>
      <c r="K36" s="61"/>
      <c r="L36" s="61"/>
      <c r="M36" s="61"/>
      <c r="N36" s="61"/>
      <c r="O36" s="61"/>
      <c r="P36" s="61"/>
      <c r="Q36" s="61"/>
      <c r="R36" s="61"/>
      <c r="S36" s="61"/>
      <c r="T36" s="61"/>
      <c r="U36" s="61"/>
      <c r="V36" s="61"/>
      <c r="W36" s="61"/>
    </row>
  </sheetData>
  <mergeCells count="2">
    <mergeCell ref="A1:W2"/>
    <mergeCell ref="A4:W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D29"/>
  <sheetViews>
    <sheetView showGridLines="0" zoomScale="85" zoomScaleNormal="85" workbookViewId="0">
      <pane xSplit="1" ySplit="4" topLeftCell="B5" activePane="bottomRight" state="frozen"/>
      <selection pane="topRight" activeCell="B1" sqref="B1"/>
      <selection pane="bottomLeft" activeCell="A5" sqref="A5"/>
      <selection pane="bottomRight" activeCell="B27" sqref="B27:D27"/>
    </sheetView>
  </sheetViews>
  <sheetFormatPr defaultColWidth="9.1796875" defaultRowHeight="14.5" x14ac:dyDescent="0.35"/>
  <cols>
    <col min="1" max="1" width="34.1796875" style="20" bestFit="1" customWidth="1"/>
    <col min="2" max="25" width="13.54296875" style="19" customWidth="1"/>
    <col min="26" max="26" width="3.81640625" style="20" customWidth="1"/>
    <col min="27" max="27" width="14.1796875" style="20" customWidth="1"/>
    <col min="28" max="28" width="9.1796875" style="21"/>
    <col min="29" max="29" width="5.1796875" style="21" customWidth="1"/>
    <col min="30" max="16384" width="9.1796875" style="20"/>
  </cols>
  <sheetData>
    <row r="1" spans="1:30" ht="17.5" thickBot="1" x14ac:dyDescent="0.45">
      <c r="A1" s="29" t="s">
        <v>2</v>
      </c>
      <c r="B1" s="84"/>
      <c r="C1" s="84"/>
      <c r="D1" s="84"/>
      <c r="E1" s="84"/>
      <c r="F1" s="84"/>
      <c r="G1" s="84"/>
      <c r="H1" s="84" t="s">
        <v>3</v>
      </c>
      <c r="I1" s="84"/>
      <c r="J1" s="84"/>
      <c r="K1" s="84"/>
      <c r="L1" s="84"/>
      <c r="M1" s="84"/>
      <c r="N1" s="84"/>
      <c r="O1" s="84"/>
      <c r="P1" s="84"/>
      <c r="Q1" s="84"/>
      <c r="R1" s="84"/>
      <c r="S1" s="84"/>
      <c r="T1" s="84"/>
      <c r="U1" s="84"/>
      <c r="V1" s="84"/>
      <c r="W1" s="84"/>
      <c r="X1" s="84"/>
      <c r="Y1" s="84"/>
      <c r="AA1" s="71" t="s">
        <v>4</v>
      </c>
      <c r="AB1" s="71"/>
      <c r="AC1" s="71"/>
      <c r="AD1" s="71"/>
    </row>
    <row r="2" spans="1:30" ht="32.15" customHeight="1" x14ac:dyDescent="0.35">
      <c r="A2" s="85" t="s">
        <v>5</v>
      </c>
      <c r="B2" s="78" t="s">
        <v>6</v>
      </c>
      <c r="C2" s="79"/>
      <c r="D2" s="80"/>
      <c r="E2" s="78" t="s">
        <v>7</v>
      </c>
      <c r="F2" s="79"/>
      <c r="G2" s="80"/>
      <c r="H2" s="78" t="s">
        <v>8</v>
      </c>
      <c r="I2" s="79"/>
      <c r="J2" s="80"/>
      <c r="K2" s="78" t="s">
        <v>9</v>
      </c>
      <c r="L2" s="79"/>
      <c r="M2" s="80"/>
      <c r="N2" s="78" t="s">
        <v>10</v>
      </c>
      <c r="O2" s="79"/>
      <c r="P2" s="80"/>
      <c r="Q2" s="78" t="s">
        <v>11</v>
      </c>
      <c r="R2" s="79"/>
      <c r="S2" s="80"/>
      <c r="T2" s="78" t="s">
        <v>12</v>
      </c>
      <c r="U2" s="79"/>
      <c r="V2" s="80"/>
      <c r="W2" s="78" t="s">
        <v>13</v>
      </c>
      <c r="X2" s="79"/>
      <c r="Y2" s="80"/>
    </row>
    <row r="3" spans="1:30" ht="48" customHeight="1" thickBot="1" x14ac:dyDescent="0.35">
      <c r="A3" s="86"/>
      <c r="B3" s="81"/>
      <c r="C3" s="82"/>
      <c r="D3" s="83"/>
      <c r="E3" s="81"/>
      <c r="F3" s="82"/>
      <c r="G3" s="83"/>
      <c r="H3" s="81"/>
      <c r="I3" s="82"/>
      <c r="J3" s="83"/>
      <c r="K3" s="81"/>
      <c r="L3" s="82"/>
      <c r="M3" s="83"/>
      <c r="N3" s="81"/>
      <c r="O3" s="82"/>
      <c r="P3" s="83"/>
      <c r="Q3" s="81"/>
      <c r="R3" s="82"/>
      <c r="S3" s="83"/>
      <c r="T3" s="81"/>
      <c r="U3" s="82"/>
      <c r="V3" s="83"/>
      <c r="W3" s="81"/>
      <c r="X3" s="82"/>
      <c r="Y3" s="83"/>
      <c r="AA3" s="58" t="s">
        <v>14</v>
      </c>
      <c r="AB3" s="30"/>
      <c r="AC3" s="30"/>
      <c r="AD3" s="59" t="s">
        <v>15</v>
      </c>
    </row>
    <row r="4" spans="1:30" ht="13.5" thickBot="1" x14ac:dyDescent="0.35">
      <c r="A4" s="32"/>
      <c r="B4" s="33" t="s">
        <v>16</v>
      </c>
      <c r="C4" s="34" t="s">
        <v>17</v>
      </c>
      <c r="D4" s="35" t="s">
        <v>18</v>
      </c>
      <c r="E4" s="33" t="s">
        <v>16</v>
      </c>
      <c r="F4" s="34" t="s">
        <v>17</v>
      </c>
      <c r="G4" s="35" t="s">
        <v>18</v>
      </c>
      <c r="H4" s="33" t="s">
        <v>16</v>
      </c>
      <c r="I4" s="34" t="s">
        <v>17</v>
      </c>
      <c r="J4" s="35" t="s">
        <v>18</v>
      </c>
      <c r="K4" s="33" t="s">
        <v>16</v>
      </c>
      <c r="L4" s="34" t="s">
        <v>17</v>
      </c>
      <c r="M4" s="35" t="s">
        <v>18</v>
      </c>
      <c r="N4" s="33" t="s">
        <v>16</v>
      </c>
      <c r="O4" s="34" t="s">
        <v>17</v>
      </c>
      <c r="P4" s="35" t="s">
        <v>18</v>
      </c>
      <c r="Q4" s="33" t="s">
        <v>16</v>
      </c>
      <c r="R4" s="34" t="s">
        <v>17</v>
      </c>
      <c r="S4" s="35" t="s">
        <v>18</v>
      </c>
      <c r="T4" s="33" t="s">
        <v>16</v>
      </c>
      <c r="U4" s="34" t="s">
        <v>17</v>
      </c>
      <c r="V4" s="35" t="s">
        <v>18</v>
      </c>
      <c r="W4" s="33" t="s">
        <v>16</v>
      </c>
      <c r="X4" s="34" t="s">
        <v>17</v>
      </c>
      <c r="Y4" s="35" t="s">
        <v>18</v>
      </c>
      <c r="AA4" s="30"/>
      <c r="AB4" s="30"/>
      <c r="AC4" s="30"/>
      <c r="AD4" s="30"/>
    </row>
    <row r="5" spans="1:30" x14ac:dyDescent="0.35">
      <c r="A5" s="36" t="s">
        <v>19</v>
      </c>
      <c r="B5" s="37"/>
      <c r="C5" s="38"/>
      <c r="D5" s="39"/>
      <c r="E5" s="37"/>
      <c r="F5" s="38"/>
      <c r="G5" s="39"/>
      <c r="H5" s="62"/>
      <c r="I5" s="62"/>
      <c r="J5" s="62"/>
      <c r="K5" s="37"/>
      <c r="L5" s="38"/>
      <c r="M5" s="39"/>
      <c r="N5" s="62"/>
      <c r="O5" s="62"/>
      <c r="P5" s="62"/>
      <c r="Q5" s="37"/>
      <c r="R5" s="38"/>
      <c r="S5" s="39"/>
      <c r="T5" s="37"/>
      <c r="U5" s="38"/>
      <c r="V5" s="39"/>
      <c r="W5" s="37"/>
      <c r="X5" s="38"/>
      <c r="Y5" s="39"/>
    </row>
    <row r="6" spans="1:30" x14ac:dyDescent="0.35">
      <c r="A6" s="40">
        <v>44013</v>
      </c>
      <c r="B6" s="41">
        <f>SUMIFS(ProjectedExpenditureQtr2[Budgeted / Quoted Cost],ProjectedExpenditureQtr2[Expenditure Category],$B$2,ProjectedExpenditureQtr2[Month],$A$6)</f>
        <v>7333</v>
      </c>
      <c r="C6" s="42">
        <f>SUMIFS(ProjectedExpenditureQtr2[Actual Cost],ProjectedExpenditureQtr2[Expenditure Category],$B$2,ProjectedExpenditureQtr2[Month],$A$6)</f>
        <v>0</v>
      </c>
      <c r="D6" s="43">
        <f t="shared" ref="D6:D18" si="0">C6-B6</f>
        <v>-7333</v>
      </c>
      <c r="E6" s="41">
        <f>SUMIFS(ProjectedExpenditureQtr2[Budgeted / Quoted Cost],ProjectedExpenditureQtr2[Expenditure Category],$E$2,ProjectedExpenditureQtr2[Month],$A$6)</f>
        <v>0</v>
      </c>
      <c r="F6" s="44">
        <f>SUMIFS(ProjectedExpenditureQtr2[Actual Cost],ProjectedExpenditureQtr2[Expenditure Category],$E$2,ProjectedExpenditureQtr2[Month],$A$6)</f>
        <v>0</v>
      </c>
      <c r="G6" s="43">
        <f>F6-E6</f>
        <v>0</v>
      </c>
      <c r="H6" s="41">
        <f>SUMIFS(ProjectedExpenditureQtr2[Budgeted / Quoted Cost],ProjectedExpenditureQtr2[Expenditure Category],$H$2,ProjectedExpenditureQtr2[Month],$A$6)</f>
        <v>90500</v>
      </c>
      <c r="I6" s="44">
        <f>SUMIFS(ProjectedExpenditureQtr2[Actual Cost],ProjectedExpenditureQtr2[Expenditure Category],$H$2,ProjectedExpenditureQtr2[Month],$A$6)</f>
        <v>0</v>
      </c>
      <c r="J6" s="43">
        <f>I6-H6</f>
        <v>-90500</v>
      </c>
      <c r="K6" s="41">
        <f>SUMIFS(ProjectedExpenditureQtr2[Budgeted / Quoted Cost],ProjectedExpenditureQtr2[Expenditure Category],$K$2,ProjectedExpenditureQtr2[Month],$A$6)</f>
        <v>0</v>
      </c>
      <c r="L6" s="44">
        <f>SUMIFS(ProjectedExpenditureQtr2[Actual Cost],ProjectedExpenditureQtr2[Expenditure Category],$K$2,ProjectedExpenditureQtr2[Month],$A$6)</f>
        <v>0</v>
      </c>
      <c r="M6" s="43">
        <f>L6-K6</f>
        <v>0</v>
      </c>
      <c r="N6" s="41">
        <f>SUMIFS(ProjectedExpenditureQtr2[Budgeted / Quoted Cost],ProjectedExpenditureQtr2[Expenditure Category],$N$2,ProjectedExpenditureQtr2[Month],$A$6)</f>
        <v>0</v>
      </c>
      <c r="O6" s="44">
        <f>SUMIFS(ProjectedExpenditureQtr2[Actual Cost],ProjectedExpenditureQtr2[Expenditure Category],$N$2,ProjectedExpenditureQtr2[Month],$A$6)</f>
        <v>0</v>
      </c>
      <c r="P6" s="43">
        <f>O6-N6</f>
        <v>0</v>
      </c>
      <c r="Q6" s="41">
        <f>SUMIFS(ProjectedExpenditureQtr2[Budgeted / Quoted Cost],ProjectedExpenditureQtr2[Expenditure Category],$Q$2,ProjectedExpenditureQtr2[Month],$A$6)</f>
        <v>0</v>
      </c>
      <c r="R6" s="44">
        <f>SUMIFS(ProjectedExpenditureQtr2[Actual Cost],ProjectedExpenditureQtr2[Expenditure Category],$Q$2,ProjectedExpenditureQtr2[Month],$A$6)</f>
        <v>0</v>
      </c>
      <c r="S6" s="43">
        <f t="shared" ref="S6:S8" si="1">R6-Q6</f>
        <v>0</v>
      </c>
      <c r="T6" s="41">
        <f>SUMIFS(ProjectedExpenditureQtr2[Budgeted / Quoted Cost],ProjectedExpenditureQtr2[Expenditure Category],$T$2,ProjectedExpenditureQtr2[Month],$A$6)</f>
        <v>0</v>
      </c>
      <c r="U6" s="44">
        <f>SUMIFS(ProjectedExpenditureQtr2[Actual Cost],ProjectedExpenditureQtr2[Expenditure Category],$T$2,ProjectedExpenditureQtr2[Month],$A$6)</f>
        <v>0</v>
      </c>
      <c r="V6" s="43">
        <f t="shared" ref="V6:V8" si="2">U6-T6</f>
        <v>0</v>
      </c>
      <c r="W6" s="41">
        <f>B6+E6+H6+K6+N6+Q6+T6</f>
        <v>97833</v>
      </c>
      <c r="X6" s="42">
        <f>SUM(C6+F6+I6+L6+O6+R6+U6)</f>
        <v>0</v>
      </c>
      <c r="Y6" s="43">
        <f t="shared" ref="Y6:Y18" si="3">X6-W6</f>
        <v>-97833</v>
      </c>
    </row>
    <row r="7" spans="1:30" x14ac:dyDescent="0.35">
      <c r="A7" s="40">
        <v>44044</v>
      </c>
      <c r="B7" s="41">
        <f>SUMIFS(ProjectedExpenditureQtr2[Budgeted / Quoted Cost],ProjectedExpenditureQtr2[Expenditure Category],$B$2,ProjectedExpenditureQtr2[Month],$A$7)</f>
        <v>0</v>
      </c>
      <c r="C7" s="42">
        <f>SUMIFS(ProjectedExpenditureQtr2[Actual Cost],ProjectedExpenditureQtr2[Expenditure Category],$B$2,ProjectedExpenditureQtr2[Month],$A$7)</f>
        <v>0</v>
      </c>
      <c r="D7" s="43">
        <f t="shared" si="0"/>
        <v>0</v>
      </c>
      <c r="E7" s="45">
        <f>SUMIFS(ProjectedExpenditureQtr2[Budgeted / Quoted Cost],ProjectedExpenditureQtr2[Expenditure Category],$E$2,ProjectedExpenditureQtr2[Month],$A$7)</f>
        <v>0</v>
      </c>
      <c r="F7" s="42">
        <f>SUMIFS(ProjectedExpenditureQtr2[Actual Cost],ProjectedExpenditureQtr2[Expenditure Category],$E$2,ProjectedExpenditureQtr2[Month],$A$7)</f>
        <v>0</v>
      </c>
      <c r="G7" s="43">
        <f>F7-E7</f>
        <v>0</v>
      </c>
      <c r="H7" s="45">
        <f>SUMIFS(ProjectedExpenditureQtr2[Budgeted / Quoted Cost],ProjectedExpenditureQtr2[Expenditure Category],$H$2,ProjectedExpenditureQtr2[Month],$A$7)</f>
        <v>0</v>
      </c>
      <c r="I7" s="42">
        <f>SUMIFS(ProjectedExpenditureQtr2[Actual Cost],ProjectedExpenditureQtr2[Expenditure Category],$H$2,ProjectedExpenditureQtr2[Month],$A$7)</f>
        <v>0</v>
      </c>
      <c r="J7" s="43">
        <f>I7-H7</f>
        <v>0</v>
      </c>
      <c r="K7" s="45">
        <f>SUMIFS(ProjectedExpenditureQtr2[Budgeted / Quoted Cost],ProjectedExpenditureQtr2[Expenditure Category],$K$2,ProjectedExpenditureQtr2[Month],$A$7)</f>
        <v>1000</v>
      </c>
      <c r="L7" s="42">
        <f>SUMIFS(ProjectedExpenditureQtr2[Actual Cost],ProjectedExpenditureQtr2[Expenditure Category],$K$2,ProjectedExpenditureQtr2[Month],$A$7)</f>
        <v>0</v>
      </c>
      <c r="M7" s="43">
        <f>L7-K7</f>
        <v>-1000</v>
      </c>
      <c r="N7" s="45">
        <f>SUMIFS(ProjectedExpenditureQtr2[Budgeted / Quoted Cost],ProjectedExpenditureQtr2[Expenditure Category],$N$2,ProjectedExpenditureQtr2[Month],$A$7)</f>
        <v>0</v>
      </c>
      <c r="O7" s="42">
        <f>SUMIFS(ProjectedExpenditureQtr2[Actual Cost],ProjectedExpenditureQtr2[Expenditure Category],$N$2,ProjectedExpenditureQtr2[Month],$A$7)</f>
        <v>0</v>
      </c>
      <c r="P7" s="43">
        <f>O7-N7</f>
        <v>0</v>
      </c>
      <c r="Q7" s="45">
        <f>SUMIFS(ProjectedExpenditureQtr2[Budgeted / Quoted Cost],ProjectedExpenditureQtr2[Expenditure Category],$Q$2,ProjectedExpenditureQtr2[Month],$A$7)</f>
        <v>11500</v>
      </c>
      <c r="R7" s="42">
        <f>SUMIFS(ProjectedExpenditureQtr2[Actual Cost],ProjectedExpenditureQtr2[Expenditure Category],$Q$2,ProjectedExpenditureQtr2[Month],$A$7)</f>
        <v>0</v>
      </c>
      <c r="S7" s="43">
        <f t="shared" si="1"/>
        <v>-11500</v>
      </c>
      <c r="T7" s="45">
        <f>SUMIFS(ProjectedExpenditureQtr2[Budgeted / Quoted Cost],ProjectedExpenditureQtr2[Expenditure Category],$T$2,ProjectedExpenditureQtr2[Month],$A$7)</f>
        <v>0</v>
      </c>
      <c r="U7" s="42">
        <f>SUMIFS(ProjectedExpenditureQtr2[Actual Cost],ProjectedExpenditureQtr2[Expenditure Category],$T$2,ProjectedExpenditureQtr2[Month],$A$7)</f>
        <v>0</v>
      </c>
      <c r="V7" s="43">
        <f t="shared" si="2"/>
        <v>0</v>
      </c>
      <c r="W7" s="41">
        <f t="shared" ref="W7:W8" si="4">B7+E7+H7+K7+N7+Q7+T7</f>
        <v>12500</v>
      </c>
      <c r="X7" s="42">
        <f>SUM(C7+F7+I7+L7+O7+R7+U7)</f>
        <v>0</v>
      </c>
      <c r="Y7" s="43">
        <f t="shared" si="3"/>
        <v>-12500</v>
      </c>
    </row>
    <row r="8" spans="1:30" x14ac:dyDescent="0.35">
      <c r="A8" s="40">
        <v>44075</v>
      </c>
      <c r="B8" s="41">
        <f>SUMIFS(ProjectedExpenditureQtr2[Budgeted / Quoted Cost],ProjectedExpenditureQtr2[Expenditure Category],$B$2,ProjectedExpenditureQtr2[Month],$A$8)</f>
        <v>0</v>
      </c>
      <c r="C8" s="42">
        <f>SUMIFS(ProjectedExpenditureQtr2[Actual Cost],ProjectedExpenditureQtr2[Expenditure Category],$B$2,ProjectedExpenditureQtr2[Month],$A$8)</f>
        <v>0</v>
      </c>
      <c r="D8" s="43">
        <f t="shared" si="0"/>
        <v>0</v>
      </c>
      <c r="E8" s="45">
        <f>SUMIFS(ProjectedExpenditureQtr2[Budgeted / Quoted Cost],ProjectedExpenditureQtr2[Expenditure Category],$E$2,ProjectedExpenditureQtr2[Month],$A$8)</f>
        <v>49500</v>
      </c>
      <c r="F8" s="42">
        <f>+SUMIFS(ProjectedExpenditureQtr2[Budgeted / Quoted Cost],ProjectedExpenditureQtr2[Expenditure Category],$E$2,ProjectedExpenditureQtr2[Month],$A$8)</f>
        <v>49500</v>
      </c>
      <c r="G8" s="43">
        <f>F8-E8</f>
        <v>0</v>
      </c>
      <c r="H8" s="45">
        <f>SUMIFS(ProjectedExpenditureQtr2[Budgeted / Quoted Cost],ProjectedExpenditureQtr2[Expenditure Category],$H$2,ProjectedExpenditureQtr2[Month],$A$8)</f>
        <v>14500</v>
      </c>
      <c r="I8" s="42">
        <f>+SUMIFS(ProjectedExpenditureQtr2[Budgeted / Quoted Cost],ProjectedExpenditureQtr2[Expenditure Category],$H$2,ProjectedExpenditureQtr2[Month],$A$8)</f>
        <v>14500</v>
      </c>
      <c r="J8" s="43">
        <f>I8-H8</f>
        <v>0</v>
      </c>
      <c r="K8" s="45">
        <f>SUMIFS(ProjectedExpenditureQtr2[Budgeted / Quoted Cost],ProjectedExpenditureQtr2[Expenditure Category],$K$2,ProjectedExpenditureQtr2[Month],$A$8)</f>
        <v>13800</v>
      </c>
      <c r="L8" s="42">
        <f>+SUMIFS(ProjectedExpenditureQtr2[Actual Cost],ProjectedExpenditureQtr2[Expenditure Category],$K$2,ProjectedExpenditureQtr2[Month],$A$8)</f>
        <v>0</v>
      </c>
      <c r="M8" s="43">
        <f>L8-K8</f>
        <v>-13800</v>
      </c>
      <c r="N8" s="45">
        <f>SUMIFS(ProjectedExpenditureQtr2[Budgeted / Quoted Cost],ProjectedExpenditureQtr2[Expenditure Category],$N$2,ProjectedExpenditureQtr2[Month],$A$8)</f>
        <v>0</v>
      </c>
      <c r="O8" s="42">
        <f>+SUMIFS(ProjectedExpenditureQtr2[Budgeted / Quoted Cost],ProjectedExpenditureQtr2[Expenditure Category],$N$2,ProjectedExpenditureQtr2[Month],$A$8)</f>
        <v>0</v>
      </c>
      <c r="P8" s="43">
        <f>O8-N8</f>
        <v>0</v>
      </c>
      <c r="Q8" s="45">
        <f>SUMIFS(ProjectedExpenditureQtr2[Budgeted / Quoted Cost],ProjectedExpenditureQtr2[Expenditure Category],$Q$2,ProjectedExpenditureQtr2[Month],$A$8)</f>
        <v>34000</v>
      </c>
      <c r="R8" s="42">
        <f>+SUMIFS(ProjectedExpenditureQtr2[Budgeted / Quoted Cost],ProjectedExpenditureQtr2[Expenditure Category],$Q$2,ProjectedExpenditureQtr2[Month],$A$8)</f>
        <v>34000</v>
      </c>
      <c r="S8" s="43">
        <f t="shared" si="1"/>
        <v>0</v>
      </c>
      <c r="T8" s="45">
        <f>SUMIFS(ProjectedExpenditureQtr2[Budgeted / Quoted Cost],ProjectedExpenditureQtr2[Expenditure Category],$T$2,ProjectedExpenditureQtr2[Month],$A$8)</f>
        <v>0</v>
      </c>
      <c r="U8" s="42">
        <f>+SUMIFS(ProjectedExpenditureQtr2[Budgeted / Quoted Cost],ProjectedExpenditureQtr2[Expenditure Category],$T$2,ProjectedExpenditureQtr2[Month],$A$8)</f>
        <v>0</v>
      </c>
      <c r="V8" s="43">
        <f t="shared" si="2"/>
        <v>0</v>
      </c>
      <c r="W8" s="41">
        <f t="shared" si="4"/>
        <v>111800</v>
      </c>
      <c r="X8" s="42">
        <f>SUM(C8+F8+I8+L8+O8+R8+U8)</f>
        <v>98000</v>
      </c>
      <c r="Y8" s="43">
        <f t="shared" si="3"/>
        <v>-13800</v>
      </c>
    </row>
    <row r="9" spans="1:30" x14ac:dyDescent="0.35">
      <c r="A9" s="46" t="s">
        <v>20</v>
      </c>
      <c r="B9" s="47">
        <f t="shared" ref="B9:Y9" si="5">SUM(B6:B8)</f>
        <v>7333</v>
      </c>
      <c r="C9" s="48">
        <f t="shared" si="5"/>
        <v>0</v>
      </c>
      <c r="D9" s="49">
        <f t="shared" si="5"/>
        <v>-7333</v>
      </c>
      <c r="E9" s="47">
        <f>SUM(E6:E8)</f>
        <v>49500</v>
      </c>
      <c r="F9" s="48">
        <f>SUM(F6:F8)</f>
        <v>49500</v>
      </c>
      <c r="G9" s="49">
        <f t="shared" si="5"/>
        <v>0</v>
      </c>
      <c r="H9" s="47">
        <f>SUM(H6:H8)</f>
        <v>105000</v>
      </c>
      <c r="I9" s="48">
        <f>SUM(I6:I8)</f>
        <v>14500</v>
      </c>
      <c r="J9" s="49">
        <f t="shared" si="5"/>
        <v>-90500</v>
      </c>
      <c r="K9" s="47">
        <f>SUM(K6:K8)</f>
        <v>14800</v>
      </c>
      <c r="L9" s="48">
        <f>SUM(L6:L8)</f>
        <v>0</v>
      </c>
      <c r="M9" s="49">
        <f t="shared" si="5"/>
        <v>-14800</v>
      </c>
      <c r="N9" s="47">
        <f>SUM(N6:N8)</f>
        <v>0</v>
      </c>
      <c r="O9" s="48">
        <f>SUM(O6:O8)</f>
        <v>0</v>
      </c>
      <c r="P9" s="49">
        <f t="shared" si="5"/>
        <v>0</v>
      </c>
      <c r="Q9" s="47">
        <f t="shared" si="5"/>
        <v>45500</v>
      </c>
      <c r="R9" s="48">
        <f t="shared" si="5"/>
        <v>34000</v>
      </c>
      <c r="S9" s="49">
        <f t="shared" si="5"/>
        <v>-11500</v>
      </c>
      <c r="T9" s="47">
        <f>SUM(T6:T8)</f>
        <v>0</v>
      </c>
      <c r="U9" s="48">
        <f t="shared" ref="U9:V9" si="6">SUM(U6:U8)</f>
        <v>0</v>
      </c>
      <c r="V9" s="49">
        <f t="shared" si="6"/>
        <v>0</v>
      </c>
      <c r="W9" s="47">
        <f>SUM(W6:W8)</f>
        <v>222133</v>
      </c>
      <c r="X9" s="48">
        <f t="shared" si="5"/>
        <v>98000</v>
      </c>
      <c r="Y9" s="49">
        <f t="shared" si="5"/>
        <v>-124133</v>
      </c>
      <c r="AA9" s="60" t="str">
        <f>IF(W9=ProjectedExpenditureQtr2[[#Totals],[Budgeted / Quoted Cost]]," ","Pick the Expenditure Category +/or Month")</f>
        <v xml:space="preserve"> </v>
      </c>
      <c r="AD9" s="60" t="str">
        <f>IF(X9=ProjectedExpenditureQtr2[[#Totals],[Actual Cost]]," ","Pick the Expenditure Category +/or Month")</f>
        <v>Pick the Expenditure Category +/or Month</v>
      </c>
    </row>
    <row r="10" spans="1:30" x14ac:dyDescent="0.35">
      <c r="A10" s="50" t="s">
        <v>21</v>
      </c>
      <c r="B10" s="51"/>
      <c r="C10" s="52"/>
      <c r="D10" s="53"/>
      <c r="E10" s="51"/>
      <c r="F10" s="52"/>
      <c r="G10" s="53"/>
      <c r="H10" s="63"/>
      <c r="I10" s="63"/>
      <c r="J10" s="63"/>
      <c r="K10" s="51"/>
      <c r="L10" s="52"/>
      <c r="M10" s="53"/>
      <c r="N10" s="63"/>
      <c r="O10" s="63"/>
      <c r="P10" s="63"/>
      <c r="Q10" s="51"/>
      <c r="R10" s="52"/>
      <c r="S10" s="53"/>
      <c r="T10" s="63"/>
      <c r="U10" s="63"/>
      <c r="V10" s="63"/>
      <c r="W10" s="51"/>
      <c r="X10" s="54"/>
      <c r="Y10" s="53"/>
    </row>
    <row r="11" spans="1:30" x14ac:dyDescent="0.35">
      <c r="A11" s="40">
        <v>44105</v>
      </c>
      <c r="B11" s="45">
        <f>SUMIFS(ProjectedExpenditureQtr3[[#Headers],[#Data],[Budgeted / Quoted Cost]],ProjectedExpenditureQtr3[[#Headers],[#Data],[Expenditure Category]],Bidding!$B$2,ProjectedExpenditureQtr3[[#Headers],[#Data],[Month]],Bidding!$A$11)</f>
        <v>7333</v>
      </c>
      <c r="C11" s="44">
        <f>SUMIFS(ProjectedExpenditureQtr3[[#Headers],[#Data],[Actual Cost]],ProjectedExpenditureQtr3[[#Headers],[#Data],[Expenditure Category]],Bidding!$B$2,ProjectedExpenditureQtr3[[#Headers],[#Data],[Month]],Bidding!$A$11)</f>
        <v>0</v>
      </c>
      <c r="D11" s="43">
        <f t="shared" si="0"/>
        <v>-7333</v>
      </c>
      <c r="E11" s="45">
        <f>SUMIFS(ProjectedExpenditureQtr3[[#Headers],[#Data],[Budgeted / Quoted Cost]],ProjectedExpenditureQtr3[[#Headers],[#Data],[Expenditure Category]],Bidding!$E$2,ProjectedExpenditureQtr3[[#Headers],[#Data],[Month]],Bidding!$A$11)</f>
        <v>0</v>
      </c>
      <c r="F11" s="44">
        <f>SUMIFS(ProjectedExpenditureQtr3[[#Headers],[#Data],[Actual Cost]],ProjectedExpenditureQtr3[[#Headers],[#Data],[Expenditure Category]],Bidding!$E$2,ProjectedExpenditureQtr3[[#Headers],[#Data],[Month]],Bidding!$A$11)</f>
        <v>0</v>
      </c>
      <c r="G11" s="43">
        <f t="shared" ref="G11:G13" si="7">F11-E11</f>
        <v>0</v>
      </c>
      <c r="H11" s="45">
        <f>SUMIFS(ProjectedExpenditureQtr3[[#Headers],[#Data],[Budgeted / Quoted Cost]],ProjectedExpenditureQtr3[[#Headers],[#Data],[Expenditure Category]],Bidding!$H$2,ProjectedExpenditureQtr3[[#Headers],[#Data],[Month]],Bidding!$A$11)</f>
        <v>0</v>
      </c>
      <c r="I11" s="44">
        <f>SUMIFS(ProjectedExpenditureQtr3[[#Headers],[#Data],[Actual Cost]],ProjectedExpenditureQtr3[[#Headers],[#Data],[Expenditure Category]],Bidding!$H$2,ProjectedExpenditureQtr3[[#Headers],[#Data],[Month]],Bidding!$A$11)</f>
        <v>0</v>
      </c>
      <c r="J11" s="43">
        <f>I11-H11</f>
        <v>0</v>
      </c>
      <c r="K11" s="45">
        <f>SUMIFS(ProjectedExpenditureQtr3[[#Headers],[#Data],[Budgeted / Quoted Cost]],ProjectedExpenditureQtr3[[#Headers],[#Data],[Expenditure Category]],Bidding!$K$2,ProjectedExpenditureQtr3[[#Headers],[#Data],[Month]],Bidding!$A$11)</f>
        <v>4000</v>
      </c>
      <c r="L11" s="44">
        <f>SUMIFS(ProjectedExpenditureQtr3[[#Headers],[#Data],[Actual Cost]],ProjectedExpenditureQtr3[[#Headers],[#Data],[Expenditure Category]],Bidding!$K$2,ProjectedExpenditureQtr3[[#Headers],[#Data],[Month]],Bidding!$A$11)</f>
        <v>0</v>
      </c>
      <c r="M11" s="43">
        <f t="shared" ref="M11:M13" si="8">L11-K11</f>
        <v>-4000</v>
      </c>
      <c r="N11" s="45">
        <f>SUMIFS(ProjectedExpenditureQtr3[[#Headers],[#Data],[Budgeted / Quoted Cost]],ProjectedExpenditureQtr3[[#Headers],[#Data],[Expenditure Category]],Bidding!$N$2,ProjectedExpenditureQtr3[[#Headers],[#Data],[Month]],Bidding!$A$11)</f>
        <v>0</v>
      </c>
      <c r="O11" s="44">
        <f>SUMIFS(ProjectedExpenditureQtr3[[#Headers],[#Data],[Actual Cost]],ProjectedExpenditureQtr3[[#Headers],[#Data],[Expenditure Category]],Bidding!$N$2,ProjectedExpenditureQtr3[[#Headers],[#Data],[Month]],Bidding!$A$11)</f>
        <v>0</v>
      </c>
      <c r="P11" s="43">
        <f>O11-N11</f>
        <v>0</v>
      </c>
      <c r="Q11" s="45">
        <f>SUMIFS(ProjectedExpenditureQtr3[[#Headers],[#Data],[Budgeted / Quoted Cost]],ProjectedExpenditureQtr3[[#Headers],[#Data],[Expenditure Category]],Bidding!$Q$2,ProjectedExpenditureQtr3[[#Headers],[#Data],[Month]],Bidding!$A$11)</f>
        <v>0</v>
      </c>
      <c r="R11" s="44">
        <f>SUMIFS(ProjectedExpenditureQtr3[[#Headers],[#Data],[Actual Cost]],ProjectedExpenditureQtr3[[#Headers],[#Data],[Expenditure Category]],Bidding!$Q$2,ProjectedExpenditureQtr3[[#Headers],[#Data],[Month]],Bidding!$A$11)</f>
        <v>0</v>
      </c>
      <c r="S11" s="43">
        <f t="shared" ref="S11:S13" si="9">R11-Q11</f>
        <v>0</v>
      </c>
      <c r="T11" s="45">
        <f>SUMIFS(ProjectedExpenditureQtr3[[#Headers],[#Data],[Budgeted / Quoted Cost]],ProjectedExpenditureQtr3[[#Headers],[#Data],[Expenditure Category]],Bidding!$T$2,ProjectedExpenditureQtr3[[#Headers],[#Data],[Month]],Bidding!$A$11)</f>
        <v>0</v>
      </c>
      <c r="U11" s="44">
        <f>SUMIFS(ProjectedExpenditureQtr3[[#Headers],[#Data],[Actual Cost]],ProjectedExpenditureQtr3[[#Headers],[#Data],[Expenditure Category]],Bidding!$T$2,ProjectedExpenditureQtr3[[#Headers],[#Data],[Month]],Bidding!$A$11)</f>
        <v>0</v>
      </c>
      <c r="V11" s="43">
        <f t="shared" ref="V11:V13" si="10">U11-T11</f>
        <v>0</v>
      </c>
      <c r="W11" s="41">
        <f>B11+E11+H11+K11+N11+Q11+T11</f>
        <v>11333</v>
      </c>
      <c r="X11" s="42">
        <f>C11+F11+I11+L11+O11+R11+U11</f>
        <v>0</v>
      </c>
      <c r="Y11" s="43">
        <f t="shared" si="3"/>
        <v>-11333</v>
      </c>
    </row>
    <row r="12" spans="1:30" x14ac:dyDescent="0.35">
      <c r="A12" s="40">
        <v>44136</v>
      </c>
      <c r="B12" s="45">
        <f>SUMIFS(ProjectedExpenditureQtr3[[#Headers],[#Data],[Budgeted / Quoted Cost]],ProjectedExpenditureQtr3[[#Headers],[#Data],[Expenditure Category]],Bidding!$B$2,ProjectedExpenditureQtr3[[#Headers],[#Data],[Month]],Bidding!$A$12)</f>
        <v>0</v>
      </c>
      <c r="C12" s="44">
        <f>SUMIFS(ProjectedExpenditureQtr3[[#Headers],[#Data],[Actual Cost]],ProjectedExpenditureQtr3[[#Headers],[#Data],[Expenditure Category]],Bidding!$B$2,ProjectedExpenditureQtr3[[#Headers],[#Data],[Month]],Bidding!$A$12)</f>
        <v>0</v>
      </c>
      <c r="D12" s="43">
        <f t="shared" si="0"/>
        <v>0</v>
      </c>
      <c r="E12" s="45">
        <f>SUMIFS(ProjectedExpenditureQtr3[[#Headers],[#Data],[Budgeted / Quoted Cost]],ProjectedExpenditureQtr3[[#Headers],[#Data],[Expenditure Category]],Bidding!$E$2,ProjectedExpenditureQtr3[[#Headers],[#Data],[Month]],Bidding!$A$12)</f>
        <v>0</v>
      </c>
      <c r="F12" s="44">
        <f>SUMIFS(ProjectedExpenditureQtr3[[#Headers],[#Data],[Actual Cost]],ProjectedExpenditureQtr3[[#Headers],[#Data],[Expenditure Category]],Bidding!$E$2,ProjectedExpenditureQtr3[[#Headers],[#Data],[Month]],Bidding!$A$12)</f>
        <v>0</v>
      </c>
      <c r="G12" s="43">
        <f t="shared" si="7"/>
        <v>0</v>
      </c>
      <c r="H12" s="45">
        <f>SUMIFS(ProjectedExpenditureQtr3[[#Headers],[#Data],[Budgeted / Quoted Cost]],ProjectedExpenditureQtr3[[#Headers],[#Data],[Expenditure Category]],Bidding!$H$2,ProjectedExpenditureQtr3[[#Headers],[#Data],[Month]],Bidding!$A$12)</f>
        <v>0</v>
      </c>
      <c r="I12" s="44">
        <f>SUMIFS(ProjectedExpenditureQtr3[[#Headers],[#Data],[Actual Cost]],ProjectedExpenditureQtr3[[#Headers],[#Data],[Expenditure Category]],Bidding!$H$2,ProjectedExpenditureQtr3[[#Headers],[#Data],[Month]],Bidding!$A$12)</f>
        <v>0</v>
      </c>
      <c r="J12" s="43">
        <f>I12-H12</f>
        <v>0</v>
      </c>
      <c r="K12" s="45">
        <f>SUMIFS(ProjectedExpenditureQtr3[[#Headers],[#Data],[Budgeted / Quoted Cost]],ProjectedExpenditureQtr3[[#Headers],[#Data],[Expenditure Category]],Bidding!$K$2,ProjectedExpenditureQtr3[[#Headers],[#Data],[Month]],Bidding!$A$12)</f>
        <v>0</v>
      </c>
      <c r="L12" s="44">
        <f>SUMIFS(ProjectedExpenditureQtr3[[#Headers],[#Data],[Actual Cost]],ProjectedExpenditureQtr3[[#Headers],[#Data],[Expenditure Category]],Bidding!$K$2,ProjectedExpenditureQtr3[[#Headers],[#Data],[Month]],Bidding!$A$12)</f>
        <v>0</v>
      </c>
      <c r="M12" s="43">
        <f t="shared" si="8"/>
        <v>0</v>
      </c>
      <c r="N12" s="45">
        <f>SUMIFS(ProjectedExpenditureQtr3[[#Headers],[#Data],[Budgeted / Quoted Cost]],ProjectedExpenditureQtr3[[#Headers],[#Data],[Expenditure Category]],Bidding!$N$2,ProjectedExpenditureQtr3[[#Headers],[#Data],[Month]],Bidding!$A$12)</f>
        <v>0</v>
      </c>
      <c r="O12" s="44">
        <f>SUMIFS(ProjectedExpenditureQtr3[[#Headers],[#Data],[Actual Cost]],ProjectedExpenditureQtr3[[#Headers],[#Data],[Expenditure Category]],Bidding!$N$2,ProjectedExpenditureQtr3[[#Headers],[#Data],[Month]],Bidding!$A$12)</f>
        <v>0</v>
      </c>
      <c r="P12" s="43">
        <f>O12-N12</f>
        <v>0</v>
      </c>
      <c r="Q12" s="45">
        <f>SUMIFS(ProjectedExpenditureQtr3[[#Headers],[#Data],[Budgeted / Quoted Cost]],ProjectedExpenditureQtr3[[#Headers],[#Data],[Expenditure Category]],Bidding!$Q$2,ProjectedExpenditureQtr3[[#Headers],[#Data],[Month]],Bidding!$A$12)</f>
        <v>16500</v>
      </c>
      <c r="R12" s="44">
        <f>SUMIFS(ProjectedExpenditureQtr3[[#Headers],[#Data],[Actual Cost]],ProjectedExpenditureQtr3[[#Headers],[#Data],[Expenditure Category]],Bidding!$Q$2,ProjectedExpenditureQtr3[[#Headers],[#Data],[Month]],Bidding!$A$12)</f>
        <v>0</v>
      </c>
      <c r="S12" s="43">
        <f t="shared" si="9"/>
        <v>-16500</v>
      </c>
      <c r="T12" s="45">
        <f>SUMIFS(ProjectedExpenditureQtr3[[#Headers],[#Data],[Budgeted / Quoted Cost]],ProjectedExpenditureQtr3[[#Headers],[#Data],[Expenditure Category]],Bidding!$T$2,ProjectedExpenditureQtr3[[#Headers],[#Data],[Month]],Bidding!$A$12)</f>
        <v>0</v>
      </c>
      <c r="U12" s="44">
        <f>SUMIFS(ProjectedExpenditureQtr3[[#Headers],[#Data],[Actual Cost]],ProjectedExpenditureQtr3[[#Headers],[#Data],[Expenditure Category]],Bidding!$T$2,ProjectedExpenditureQtr3[[#Headers],[#Data],[Month]],Bidding!$A$12)</f>
        <v>0</v>
      </c>
      <c r="V12" s="43">
        <f t="shared" si="10"/>
        <v>0</v>
      </c>
      <c r="W12" s="41">
        <f t="shared" ref="W12:W13" si="11">B12+E12+H12+K12+N12+Q12+T12</f>
        <v>16500</v>
      </c>
      <c r="X12" s="42">
        <f>C12+F12+I12+L12+O12+R12+U12</f>
        <v>0</v>
      </c>
      <c r="Y12" s="43">
        <f t="shared" si="3"/>
        <v>-16500</v>
      </c>
    </row>
    <row r="13" spans="1:30" x14ac:dyDescent="0.35">
      <c r="A13" s="40">
        <v>44166</v>
      </c>
      <c r="B13" s="45">
        <f>SUMIFS(ProjectedExpenditureQtr3[[#Headers],[#Data],[Budgeted / Quoted Cost]],ProjectedExpenditureQtr3[[#Headers],[#Data],[Expenditure Category]],Bidding!$B$2,ProjectedExpenditureQtr3[[#Headers],[#Data],[Month]],Bidding!$A$13)</f>
        <v>0</v>
      </c>
      <c r="C13" s="44">
        <f>SUMIFS(ProjectedExpenditureQtr3[[#Headers],[#Data],[Actual Cost]],ProjectedExpenditureQtr3[[#Headers],[#Data],[Expenditure Category]],Bidding!$B$2,ProjectedExpenditureQtr3[[#Headers],[#Data],[Month]],Bidding!$A$13)</f>
        <v>0</v>
      </c>
      <c r="D13" s="43">
        <f t="shared" si="0"/>
        <v>0</v>
      </c>
      <c r="E13" s="45">
        <f>SUMIFS(ProjectedExpenditureQtr3[[#Headers],[#Data],[Budgeted / Quoted Cost]],ProjectedExpenditureQtr3[[#Headers],[#Data],[Expenditure Category]],Bidding!$E$2,ProjectedExpenditureQtr3[[#Headers],[#Data],[Month]],Bidding!$A$13)</f>
        <v>0</v>
      </c>
      <c r="F13" s="44">
        <f>SUMIFS(ProjectedExpenditureQtr3[[#Headers],[#Data],[Actual Cost]],ProjectedExpenditureQtr3[[#Headers],[#Data],[Expenditure Category]],Bidding!$E$2,ProjectedExpenditureQtr3[[#Headers],[#Data],[Month]],Bidding!$A$13)</f>
        <v>0</v>
      </c>
      <c r="G13" s="43">
        <f t="shared" si="7"/>
        <v>0</v>
      </c>
      <c r="H13" s="45">
        <f>SUMIFS(ProjectedExpenditureQtr3[[#Headers],[#Data],[Budgeted / Quoted Cost]],ProjectedExpenditureQtr3[[#Headers],[#Data],[Expenditure Category]],Bidding!$H$2,ProjectedExpenditureQtr3[[#Headers],[#Data],[Month]],Bidding!$A$13)</f>
        <v>243241.28</v>
      </c>
      <c r="I13" s="44">
        <f>SUMIFS(ProjectedExpenditureQtr3[[#Headers],[#Data],[Actual Cost]],ProjectedExpenditureQtr3[[#Headers],[#Data],[Expenditure Category]],Bidding!$H$2,ProjectedExpenditureQtr3[[#Headers],[#Data],[Month]],Bidding!$A$13)</f>
        <v>0</v>
      </c>
      <c r="J13" s="43">
        <f>I13-H13</f>
        <v>-243241.28</v>
      </c>
      <c r="K13" s="45">
        <f>SUMIFS(ProjectedExpenditureQtr3[[#Headers],[#Data],[Budgeted / Quoted Cost]],ProjectedExpenditureQtr3[[#Headers],[#Data],[Expenditure Category]],Bidding!$K$2,ProjectedExpenditureQtr3[[#Headers],[#Data],[Month]],Bidding!$A$13)</f>
        <v>7000</v>
      </c>
      <c r="L13" s="44">
        <f>SUMIFS(ProjectedExpenditureQtr3[[#Headers],[#Data],[Actual Cost]],ProjectedExpenditureQtr3[[#Headers],[#Data],[Expenditure Category]],Bidding!$K$2,ProjectedExpenditureQtr3[[#Headers],[#Data],[Month]],Bidding!$A$13)</f>
        <v>0</v>
      </c>
      <c r="M13" s="43">
        <f t="shared" si="8"/>
        <v>-7000</v>
      </c>
      <c r="N13" s="45">
        <f>SUMIFS(ProjectedExpenditureQtr3[[#Headers],[#Data],[Budgeted / Quoted Cost]],ProjectedExpenditureQtr3[[#Headers],[#Data],[Expenditure Category]],Bidding!$N$2,ProjectedExpenditureQtr3[[#Headers],[#Data],[Month]],Bidding!$A$13)</f>
        <v>0</v>
      </c>
      <c r="O13" s="44">
        <f>SUMIFS(ProjectedExpenditureQtr3[[#Headers],[#Data],[Actual Cost]],ProjectedExpenditureQtr3[[#Headers],[#Data],[Expenditure Category]],Bidding!$N$2,ProjectedExpenditureQtr3[[#Headers],[#Data],[Month]],Bidding!$A$13)</f>
        <v>0</v>
      </c>
      <c r="P13" s="43">
        <f>O13-N13</f>
        <v>0</v>
      </c>
      <c r="Q13" s="45">
        <f>SUMIFS(ProjectedExpenditureQtr3[[#Headers],[#Data],[Budgeted / Quoted Cost]],ProjectedExpenditureQtr3[[#Headers],[#Data],[Expenditure Category]],Bidding!$Q$2,ProjectedExpenditureQtr3[[#Headers],[#Data],[Month]],Bidding!$A$13)</f>
        <v>15000</v>
      </c>
      <c r="R13" s="44">
        <f>SUMIFS(ProjectedExpenditureQtr3[[#Headers],[#Data],[Actual Cost]],ProjectedExpenditureQtr3[[#Headers],[#Data],[Expenditure Category]],Bidding!$Q$2,ProjectedExpenditureQtr3[[#Headers],[#Data],[Month]],Bidding!$A$13)</f>
        <v>0</v>
      </c>
      <c r="S13" s="43">
        <f t="shared" si="9"/>
        <v>-15000</v>
      </c>
      <c r="T13" s="45">
        <f>SUMIFS(ProjectedExpenditureQtr3[[#Headers],[#Data],[Budgeted / Quoted Cost]],ProjectedExpenditureQtr3[[#Headers],[#Data],[Expenditure Category]],Bidding!$T$2,ProjectedExpenditureQtr3[[#Headers],[#Data],[Month]],Bidding!$A$13)</f>
        <v>0</v>
      </c>
      <c r="U13" s="44">
        <f>SUMIFS(ProjectedExpenditureQtr3[[#Headers],[#Data],[Actual Cost]],ProjectedExpenditureQtr3[[#Headers],[#Data],[Expenditure Category]],Bidding!$T$2,ProjectedExpenditureQtr3[[#Headers],[#Data],[Month]],Bidding!$A$13)</f>
        <v>0</v>
      </c>
      <c r="V13" s="43">
        <f t="shared" si="10"/>
        <v>0</v>
      </c>
      <c r="W13" s="41">
        <f t="shared" si="11"/>
        <v>265241.28000000003</v>
      </c>
      <c r="X13" s="42">
        <f>C13+F13+I13+L13+O13+R13+U13</f>
        <v>0</v>
      </c>
      <c r="Y13" s="43">
        <f t="shared" si="3"/>
        <v>-265241.28000000003</v>
      </c>
    </row>
    <row r="14" spans="1:30" x14ac:dyDescent="0.35">
      <c r="A14" s="46" t="s">
        <v>22</v>
      </c>
      <c r="B14" s="47">
        <f t="shared" ref="B14:Y14" si="12">SUM(B11:B13)</f>
        <v>7333</v>
      </c>
      <c r="C14" s="48">
        <f t="shared" si="12"/>
        <v>0</v>
      </c>
      <c r="D14" s="49">
        <f t="shared" si="12"/>
        <v>-7333</v>
      </c>
      <c r="E14" s="47">
        <f t="shared" si="12"/>
        <v>0</v>
      </c>
      <c r="F14" s="48">
        <f t="shared" si="12"/>
        <v>0</v>
      </c>
      <c r="G14" s="49">
        <f t="shared" si="12"/>
        <v>0</v>
      </c>
      <c r="H14" s="47">
        <f t="shared" si="12"/>
        <v>243241.28</v>
      </c>
      <c r="I14" s="48">
        <f t="shared" si="12"/>
        <v>0</v>
      </c>
      <c r="J14" s="49">
        <f t="shared" si="12"/>
        <v>-243241.28</v>
      </c>
      <c r="K14" s="47">
        <f t="shared" si="12"/>
        <v>11000</v>
      </c>
      <c r="L14" s="48">
        <f t="shared" si="12"/>
        <v>0</v>
      </c>
      <c r="M14" s="49">
        <f t="shared" si="12"/>
        <v>-11000</v>
      </c>
      <c r="N14" s="47">
        <f t="shared" si="12"/>
        <v>0</v>
      </c>
      <c r="O14" s="48">
        <f t="shared" si="12"/>
        <v>0</v>
      </c>
      <c r="P14" s="49">
        <f t="shared" si="12"/>
        <v>0</v>
      </c>
      <c r="Q14" s="47">
        <f t="shared" si="12"/>
        <v>31500</v>
      </c>
      <c r="R14" s="48">
        <f t="shared" si="12"/>
        <v>0</v>
      </c>
      <c r="S14" s="49">
        <f t="shared" si="12"/>
        <v>-31500</v>
      </c>
      <c r="T14" s="47">
        <f t="shared" ref="T14:V14" si="13">SUM(T11:T13)</f>
        <v>0</v>
      </c>
      <c r="U14" s="48">
        <f t="shared" si="13"/>
        <v>0</v>
      </c>
      <c r="V14" s="49">
        <f t="shared" si="13"/>
        <v>0</v>
      </c>
      <c r="W14" s="47">
        <f t="shared" si="12"/>
        <v>293074.28000000003</v>
      </c>
      <c r="X14" s="48">
        <f t="shared" si="12"/>
        <v>0</v>
      </c>
      <c r="Y14" s="49">
        <f t="shared" si="12"/>
        <v>-293074.28000000003</v>
      </c>
      <c r="AA14" s="60" t="str">
        <f>IF(W14=ProjectedExpenditureQtr3[[#Totals],[Budgeted / Quoted Cost]]," ","Pick the Expenditure Category +/or Month")</f>
        <v xml:space="preserve"> </v>
      </c>
      <c r="AD14" s="60" t="str">
        <f>IF(X14=ProjectedExpenditureQtr3[[#Totals],[Actual Cost]]," ","Pick the Expenditure Category +/or Month")</f>
        <v xml:space="preserve"> </v>
      </c>
    </row>
    <row r="15" spans="1:30" x14ac:dyDescent="0.35">
      <c r="A15" s="55" t="s">
        <v>23</v>
      </c>
      <c r="B15" s="51"/>
      <c r="C15" s="52"/>
      <c r="D15" s="53"/>
      <c r="E15" s="51"/>
      <c r="F15" s="52"/>
      <c r="G15" s="53"/>
      <c r="H15" s="63"/>
      <c r="I15" s="63"/>
      <c r="J15" s="63"/>
      <c r="K15" s="51"/>
      <c r="L15" s="52"/>
      <c r="M15" s="53"/>
      <c r="N15" s="63"/>
      <c r="O15" s="63"/>
      <c r="P15" s="63"/>
      <c r="Q15" s="51"/>
      <c r="R15" s="52"/>
      <c r="S15" s="53"/>
      <c r="T15" s="51"/>
      <c r="U15" s="52"/>
      <c r="V15" s="53"/>
      <c r="W15" s="51"/>
      <c r="X15" s="54"/>
      <c r="Y15" s="53"/>
    </row>
    <row r="16" spans="1:30" x14ac:dyDescent="0.35">
      <c r="A16" s="40">
        <v>44197</v>
      </c>
      <c r="B16" s="41">
        <f>SUMIFS(ProjectedExpenditureQtr4[[#Headers],[#Data],[Budgeted / Quoted Cost]],ProjectedExpenditureQtr4[[#Headers],[#Data],[Expenditure Category]],Bidding!$B$2,ProjectedExpenditureQtr4[[#Headers],[#Data],[Month]],Bidding!$A$16)</f>
        <v>7333</v>
      </c>
      <c r="C16" s="44">
        <f>SUMIFS(ProjectedExpenditureQtr4[[#Headers],[#Data],[Actual Cost]],ProjectedExpenditureQtr4[[#Headers],[#Data],[Expenditure Category]],Bidding!$B$2,ProjectedExpenditureQtr4[[#Headers],[#Data],[Month]],Bidding!$A$16)</f>
        <v>0</v>
      </c>
      <c r="D16" s="43">
        <f t="shared" si="0"/>
        <v>-7333</v>
      </c>
      <c r="E16" s="41">
        <f>SUMIFS(ProjectedExpenditureQtr4[[#Headers],[#Data],[Budgeted / Quoted Cost]],ProjectedExpenditureQtr4[[#Headers],[#Data],[Expenditure Category]],Bidding!$E$2,ProjectedExpenditureQtr4[[#Headers],[#Data],[Month]],Bidding!$A$16)</f>
        <v>0</v>
      </c>
      <c r="F16" s="44">
        <f>SUMIFS(ProjectedExpenditureQtr4[[#Headers],[#Data],[Actual Cost]],ProjectedExpenditureQtr4[[#Headers],[#Data],[Expenditure Category]],Bidding!$E$2,ProjectedExpenditureQtr4[[#Headers],[#Data],[Month]],Bidding!$A$16)</f>
        <v>0</v>
      </c>
      <c r="G16" s="43">
        <f t="shared" ref="G16:G18" si="14">F16-E16</f>
        <v>0</v>
      </c>
      <c r="H16" s="41">
        <f>SUMIFS(ProjectedExpenditureQtr4[[#Headers],[#Data],[Budgeted / Quoted Cost]],ProjectedExpenditureQtr4[[#Headers],[#Data],[Expenditure Category]],Bidding!$H$2,ProjectedExpenditureQtr4[[#Headers],[#Data],[Month]],Bidding!$A$16)</f>
        <v>0</v>
      </c>
      <c r="I16" s="44">
        <f>SUMIFS(ProjectedExpenditureQtr4[[#Headers],[#Data],[Actual Cost]],ProjectedExpenditureQtr4[[#Headers],[#Data],[Expenditure Category]],Bidding!$H$2,ProjectedExpenditureQtr4[[#Headers],[#Data],[Month]],Bidding!$A$16)</f>
        <v>0</v>
      </c>
      <c r="J16" s="43">
        <f>I16-H16</f>
        <v>0</v>
      </c>
      <c r="K16" s="41">
        <f>SUMIFS(ProjectedExpenditureQtr4[[#Headers],[#Data],[Budgeted / Quoted Cost]],ProjectedExpenditureQtr4[[#Headers],[#Data],[Expenditure Category]],Bidding!$K$2,ProjectedExpenditureQtr4[[#Headers],[#Data],[Month]],Bidding!$A$16)</f>
        <v>0</v>
      </c>
      <c r="L16" s="44">
        <f>SUMIFS(ProjectedExpenditureQtr4[[#Headers],[#Data],[Actual Cost]],ProjectedExpenditureQtr4[[#Headers],[#Data],[Expenditure Category]],Bidding!$K$2,ProjectedExpenditureQtr4[[#Headers],[#Data],[Month]],Bidding!$A$16)</f>
        <v>0</v>
      </c>
      <c r="M16" s="43">
        <f t="shared" ref="M16:M18" si="15">L16-K16</f>
        <v>0</v>
      </c>
      <c r="N16" s="41">
        <f>SUMIFS(ProjectedExpenditureQtr4[[#Headers],[#Data],[Budgeted / Quoted Cost]],ProjectedExpenditureQtr4[[#Headers],[#Data],[Expenditure Category]],Bidding!$N$2,ProjectedExpenditureQtr4[[#Headers],[#Data],[Month]],Bidding!$A$16)</f>
        <v>0</v>
      </c>
      <c r="O16" s="44">
        <f>SUMIFS(ProjectedExpenditureQtr4[[#Headers],[#Data],[Actual Cost]],ProjectedExpenditureQtr4[[#Headers],[#Data],[Expenditure Category]],Bidding!$N$2,ProjectedExpenditureQtr4[[#Headers],[#Data],[Month]],Bidding!$A$16)</f>
        <v>0</v>
      </c>
      <c r="P16" s="43">
        <f>O16-N16</f>
        <v>0</v>
      </c>
      <c r="Q16" s="41">
        <f>SUMIFS(ProjectedExpenditureQtr4[[#Headers],[#Data],[Budgeted / Quoted Cost]],ProjectedExpenditureQtr4[[#Headers],[#Data],[Expenditure Category]],Bidding!$Q$2,ProjectedExpenditureQtr4[[#Headers],[#Data],[Month]],Bidding!$A$16)</f>
        <v>0</v>
      </c>
      <c r="R16" s="44">
        <f>SUMIFS(ProjectedExpenditureQtr4[[#Headers],[#Data],[Actual Cost]],ProjectedExpenditureQtr4[[#Headers],[#Data],[Expenditure Category]],Bidding!$Q$2,ProjectedExpenditureQtr4[[#Headers],[#Data],[Month]],Bidding!$A$16)</f>
        <v>0</v>
      </c>
      <c r="S16" s="43">
        <f t="shared" ref="S16:S18" si="16">R16-Q16</f>
        <v>0</v>
      </c>
      <c r="T16" s="41">
        <f>SUMIFS(ProjectedExpenditureQtr4[[#Headers],[#Data],[Budgeted / Quoted Cost]],ProjectedExpenditureQtr4[[#Headers],[#Data],[Expenditure Category]],Bidding!$T$2,ProjectedExpenditureQtr4[[#Headers],[#Data],[Month]],Bidding!$A$16)</f>
        <v>0</v>
      </c>
      <c r="U16" s="44">
        <f>SUMIFS(ProjectedExpenditureQtr4[[#Headers],[#Data],[Actual Cost]],ProjectedExpenditureQtr4[[#Headers],[#Data],[Expenditure Category]],Bidding!$T$2,ProjectedExpenditureQtr4[[#Headers],[#Data],[Month]],Bidding!$A$16)</f>
        <v>0</v>
      </c>
      <c r="V16" s="43">
        <f t="shared" ref="V16:V18" si="17">U16-T16</f>
        <v>0</v>
      </c>
      <c r="W16" s="41">
        <f>B16+E16+H16+K16+N16+Q16+T16</f>
        <v>7333</v>
      </c>
      <c r="X16" s="42">
        <f>C16+F16+I16+L16+O16+R16+U16</f>
        <v>0</v>
      </c>
      <c r="Y16" s="43">
        <f t="shared" si="3"/>
        <v>-7333</v>
      </c>
    </row>
    <row r="17" spans="1:30" x14ac:dyDescent="0.35">
      <c r="A17" s="40">
        <v>44228</v>
      </c>
      <c r="B17" s="41">
        <f>SUMIFS(ProjectedExpenditureQtr4[[#Headers],[#Data],[Budgeted / Quoted Cost]],ProjectedExpenditureQtr4[[#Headers],[#Data],[Expenditure Category]],Bidding!$B$2,ProjectedExpenditureQtr4[[#Headers],[#Data],[Month]],Bidding!$A$17)</f>
        <v>0</v>
      </c>
      <c r="C17" s="44">
        <f>SUMIFS(ProjectedExpenditureQtr4[[#Headers],[#Data],[Actual Cost]],ProjectedExpenditureQtr4[[#Headers],[#Data],[Expenditure Category]],Bidding!$B$2,ProjectedExpenditureQtr4[[#Headers],[#Data],[Month]],Bidding!$A$17)</f>
        <v>0</v>
      </c>
      <c r="D17" s="43">
        <f t="shared" si="0"/>
        <v>0</v>
      </c>
      <c r="E17" s="41">
        <f>SUMIFS(ProjectedExpenditureQtr4[[#Headers],[#Data],[Budgeted / Quoted Cost]],ProjectedExpenditureQtr4[[#Headers],[#Data],[Expenditure Category]],Bidding!$E$2,ProjectedExpenditureQtr4[[#Headers],[#Data],[Month]],Bidding!$A$17)</f>
        <v>0</v>
      </c>
      <c r="F17" s="44">
        <f>SUMIFS(ProjectedExpenditureQtr4[[#Headers],[#Data],[Actual Cost]],ProjectedExpenditureQtr4[[#Headers],[#Data],[Expenditure Category]],Bidding!$E$2,ProjectedExpenditureQtr4[[#Headers],[#Data],[Month]],Bidding!$A$17)</f>
        <v>0</v>
      </c>
      <c r="G17" s="43">
        <f t="shared" si="14"/>
        <v>0</v>
      </c>
      <c r="H17" s="41">
        <f>SUMIFS(ProjectedExpenditureQtr4[[#Headers],[#Data],[Budgeted / Quoted Cost]],ProjectedExpenditureQtr4[[#Headers],[#Data],[Expenditure Category]],Bidding!$H$2,ProjectedExpenditureQtr4[[#Headers],[#Data],[Month]],Bidding!$A$17)</f>
        <v>0</v>
      </c>
      <c r="I17" s="44">
        <f>SUMIFS(ProjectedExpenditureQtr4[[#Headers],[#Data],[Actual Cost]],ProjectedExpenditureQtr4[[#Headers],[#Data],[Expenditure Category]],Bidding!$H$2,ProjectedExpenditureQtr4[[#Headers],[#Data],[Month]],Bidding!$A$17)</f>
        <v>0</v>
      </c>
      <c r="J17" s="43">
        <f>I17-H17</f>
        <v>0</v>
      </c>
      <c r="K17" s="41">
        <f>SUMIFS(ProjectedExpenditureQtr4[[#Headers],[#Data],[Budgeted / Quoted Cost]],ProjectedExpenditureQtr4[[#Headers],[#Data],[Expenditure Category]],Bidding!$K$2,ProjectedExpenditureQtr4[[#Headers],[#Data],[Month]],Bidding!$A$17)</f>
        <v>0</v>
      </c>
      <c r="L17" s="44">
        <f>SUMIFS(ProjectedExpenditureQtr4[[#Headers],[#Data],[Actual Cost]],ProjectedExpenditureQtr4[[#Headers],[#Data],[Expenditure Category]],Bidding!$K$2,ProjectedExpenditureQtr4[[#Headers],[#Data],[Month]],Bidding!$A$17)</f>
        <v>0</v>
      </c>
      <c r="M17" s="43">
        <f t="shared" si="15"/>
        <v>0</v>
      </c>
      <c r="N17" s="41">
        <f>SUMIFS(ProjectedExpenditureQtr4[[#Headers],[#Data],[Budgeted / Quoted Cost]],ProjectedExpenditureQtr4[[#Headers],[#Data],[Expenditure Category]],Bidding!$N$2,ProjectedExpenditureQtr4[[#Headers],[#Data],[Month]],Bidding!$A$17)</f>
        <v>0</v>
      </c>
      <c r="O17" s="44">
        <f>SUMIFS(ProjectedExpenditureQtr4[[#Headers],[#Data],[Actual Cost]],ProjectedExpenditureQtr4[[#Headers],[#Data],[Expenditure Category]],Bidding!$N$2,ProjectedExpenditureQtr4[[#Headers],[#Data],[Month]],Bidding!$A$17)</f>
        <v>0</v>
      </c>
      <c r="P17" s="43">
        <f>O17-N17</f>
        <v>0</v>
      </c>
      <c r="Q17" s="41">
        <f>SUMIFS(ProjectedExpenditureQtr4[[#Headers],[#Data],[Budgeted / Quoted Cost]],ProjectedExpenditureQtr4[[#Headers],[#Data],[Expenditure Category]],Bidding!$Q$2,ProjectedExpenditureQtr4[[#Headers],[#Data],[Month]],Bidding!$A$17)</f>
        <v>11500</v>
      </c>
      <c r="R17" s="44">
        <f>SUMIFS(ProjectedExpenditureQtr4[[#Headers],[#Data],[Actual Cost]],ProjectedExpenditureQtr4[[#Headers],[#Data],[Expenditure Category]],Bidding!$Q$2,ProjectedExpenditureQtr4[[#Headers],[#Data],[Month]],Bidding!$A$17)</f>
        <v>0</v>
      </c>
      <c r="S17" s="43">
        <f t="shared" si="16"/>
        <v>-11500</v>
      </c>
      <c r="T17" s="41">
        <f>SUMIFS(ProjectedExpenditureQtr4[[#Headers],[#Data],[Budgeted / Quoted Cost]],ProjectedExpenditureQtr4[[#Headers],[#Data],[Expenditure Category]],Bidding!$T$2,ProjectedExpenditureQtr4[[#Headers],[#Data],[Month]],Bidding!$A$17)</f>
        <v>0</v>
      </c>
      <c r="U17" s="44">
        <f>SUMIFS(ProjectedExpenditureQtr4[[#Headers],[#Data],[Actual Cost]],ProjectedExpenditureQtr4[[#Headers],[#Data],[Expenditure Category]],Bidding!$T$2,ProjectedExpenditureQtr4[[#Headers],[#Data],[Month]],Bidding!$A$17)</f>
        <v>0</v>
      </c>
      <c r="V17" s="43">
        <f t="shared" si="17"/>
        <v>0</v>
      </c>
      <c r="W17" s="41">
        <f t="shared" ref="W17:W18" si="18">B17+E17+H17+K17+N17+Q17+T17</f>
        <v>11500</v>
      </c>
      <c r="X17" s="42">
        <f>C17+F17+I17+L17+O17+R17+U17</f>
        <v>0</v>
      </c>
      <c r="Y17" s="43">
        <f t="shared" si="3"/>
        <v>-11500</v>
      </c>
    </row>
    <row r="18" spans="1:30" x14ac:dyDescent="0.35">
      <c r="A18" s="40">
        <v>44256</v>
      </c>
      <c r="B18" s="41">
        <f>SUMIFS(ProjectedExpenditureQtr4[[#Headers],[#Data],[Budgeted / Quoted Cost]],ProjectedExpenditureQtr4[[#Headers],[#Data],[Expenditure Category]],Bidding!$B$2,ProjectedExpenditureQtr4[[#Headers],[#Data],[Month]],Bidding!$A$18)</f>
        <v>0</v>
      </c>
      <c r="C18" s="44">
        <f>SUMIFS(ProjectedExpenditureQtr4[[#Headers],[#Data],[Actual Cost]],ProjectedExpenditureQtr4[[#Headers],[#Data],[Expenditure Category]],Bidding!$B$2,ProjectedExpenditureQtr4[[#Headers],[#Data],[Month]],Bidding!$A$18)</f>
        <v>0</v>
      </c>
      <c r="D18" s="43">
        <f t="shared" si="0"/>
        <v>0</v>
      </c>
      <c r="E18" s="41">
        <f>SUMIFS(ProjectedExpenditureQtr4[[#Headers],[#Data],[Budgeted / Quoted Cost]],ProjectedExpenditureQtr4[[#Headers],[#Data],[Expenditure Category]],Bidding!$E$2,ProjectedExpenditureQtr4[[#Headers],[#Data],[Month]],Bidding!$A$18)</f>
        <v>0</v>
      </c>
      <c r="F18" s="44">
        <f>SUMIFS(ProjectedExpenditureQtr4[[#Headers],[#Data],[Actual Cost]],ProjectedExpenditureQtr4[[#Headers],[#Data],[Expenditure Category]],Bidding!$E$2,ProjectedExpenditureQtr4[[#Headers],[#Data],[Month]],Bidding!$A$18)</f>
        <v>0</v>
      </c>
      <c r="G18" s="43">
        <f t="shared" si="14"/>
        <v>0</v>
      </c>
      <c r="H18" s="41">
        <f>SUMIFS(ProjectedExpenditureQtr4[[#Headers],[#Data],[Budgeted / Quoted Cost]],ProjectedExpenditureQtr4[[#Headers],[#Data],[Expenditure Category]],Bidding!$H$2,ProjectedExpenditureQtr4[[#Headers],[#Data],[Month]],Bidding!$A$18)</f>
        <v>0</v>
      </c>
      <c r="I18" s="44">
        <f>SUMIFS(ProjectedExpenditureQtr4[[#Headers],[#Data],[Actual Cost]],ProjectedExpenditureQtr4[[#Headers],[#Data],[Expenditure Category]],Bidding!$H$2,ProjectedExpenditureQtr4[[#Headers],[#Data],[Month]],Bidding!$A$18)</f>
        <v>0</v>
      </c>
      <c r="J18" s="43">
        <f>I18-H18</f>
        <v>0</v>
      </c>
      <c r="K18" s="41">
        <f>SUMIFS(ProjectedExpenditureQtr4[[#Headers],[#Data],[Budgeted / Quoted Cost]],ProjectedExpenditureQtr4[[#Headers],[#Data],[Expenditure Category]],Bidding!$K$2,ProjectedExpenditureQtr4[[#Headers],[#Data],[Month]],Bidding!$A$18)</f>
        <v>0</v>
      </c>
      <c r="L18" s="44">
        <f>SUMIFS(ProjectedExpenditureQtr4[[#Headers],[#Data],[Actual Cost]],ProjectedExpenditureQtr4[[#Headers],[#Data],[Expenditure Category]],Bidding!$K$2,ProjectedExpenditureQtr4[[#Headers],[#Data],[Month]],Bidding!$A$18)</f>
        <v>0</v>
      </c>
      <c r="M18" s="43">
        <f t="shared" si="15"/>
        <v>0</v>
      </c>
      <c r="N18" s="41">
        <f>SUMIFS(ProjectedExpenditureQtr4[[#Headers],[#Data],[Budgeted / Quoted Cost]],ProjectedExpenditureQtr4[[#Headers],[#Data],[Expenditure Category]],Bidding!$N$2,ProjectedExpenditureQtr4[[#Headers],[#Data],[Month]],Bidding!$A$18)</f>
        <v>0</v>
      </c>
      <c r="O18" s="44">
        <f>SUMIFS(ProjectedExpenditureQtr4[[#Headers],[#Data],[Actual Cost]],ProjectedExpenditureQtr4[[#Headers],[#Data],[Expenditure Category]],Bidding!$N$2,ProjectedExpenditureQtr4[[#Headers],[#Data],[Month]],Bidding!$A$18)</f>
        <v>0</v>
      </c>
      <c r="P18" s="43">
        <f>O18-N18</f>
        <v>0</v>
      </c>
      <c r="Q18" s="41">
        <f>SUMIFS(ProjectedExpenditureQtr4[[#Headers],[#Data],[Budgeted / Quoted Cost]],ProjectedExpenditureQtr4[[#Headers],[#Data],[Expenditure Category]],Bidding!$Q$2,ProjectedExpenditureQtr4[[#Headers],[#Data],[Month]],Bidding!$A$18)</f>
        <v>15000</v>
      </c>
      <c r="R18" s="44">
        <f>SUMIFS(ProjectedExpenditureQtr4[[#Headers],[#Data],[Actual Cost]],ProjectedExpenditureQtr4[[#Headers],[#Data],[Expenditure Category]],Bidding!$Q$2,ProjectedExpenditureQtr4[[#Headers],[#Data],[Month]],Bidding!$A$18)</f>
        <v>0</v>
      </c>
      <c r="S18" s="43">
        <f t="shared" si="16"/>
        <v>-15000</v>
      </c>
      <c r="T18" s="41">
        <f>SUMIFS(ProjectedExpenditureQtr4[[#Headers],[#Data],[Budgeted / Quoted Cost]],ProjectedExpenditureQtr4[[#Headers],[#Data],[Expenditure Category]],Bidding!$T$2,ProjectedExpenditureQtr4[[#Headers],[#Data],[Month]],Bidding!$A$18)</f>
        <v>0</v>
      </c>
      <c r="U18" s="44">
        <f>SUMIFS(ProjectedExpenditureQtr4[[#Headers],[#Data],[Actual Cost]],ProjectedExpenditureQtr4[[#Headers],[#Data],[Expenditure Category]],Bidding!$T$2,ProjectedExpenditureQtr4[[#Headers],[#Data],[Month]],Bidding!$A$18)</f>
        <v>0</v>
      </c>
      <c r="V18" s="43">
        <f t="shared" si="17"/>
        <v>0</v>
      </c>
      <c r="W18" s="41">
        <f t="shared" si="18"/>
        <v>15000</v>
      </c>
      <c r="X18" s="42">
        <f>C18+F18+I18+L18+O18+R18+U18</f>
        <v>0</v>
      </c>
      <c r="Y18" s="43">
        <f t="shared" si="3"/>
        <v>-15000</v>
      </c>
    </row>
    <row r="19" spans="1:30" x14ac:dyDescent="0.35">
      <c r="A19" s="46" t="s">
        <v>24</v>
      </c>
      <c r="B19" s="47">
        <f t="shared" ref="B19" si="19">SUM(B16:B18)</f>
        <v>7333</v>
      </c>
      <c r="C19" s="48">
        <f t="shared" ref="C19:D19" si="20">SUM(C16:C18)</f>
        <v>0</v>
      </c>
      <c r="D19" s="49">
        <f t="shared" si="20"/>
        <v>-7333</v>
      </c>
      <c r="E19" s="47">
        <f t="shared" ref="E19" si="21">SUM(E16:E18)</f>
        <v>0</v>
      </c>
      <c r="F19" s="48">
        <f t="shared" ref="F19:J19" si="22">SUM(F16:F18)</f>
        <v>0</v>
      </c>
      <c r="G19" s="49">
        <f t="shared" si="22"/>
        <v>0</v>
      </c>
      <c r="H19" s="47">
        <f t="shared" si="22"/>
        <v>0</v>
      </c>
      <c r="I19" s="48">
        <f t="shared" si="22"/>
        <v>0</v>
      </c>
      <c r="J19" s="49">
        <f t="shared" si="22"/>
        <v>0</v>
      </c>
      <c r="K19" s="47">
        <f>SUM(K16:K18)</f>
        <v>0</v>
      </c>
      <c r="L19" s="48">
        <f t="shared" ref="L19:M19" si="23">SUM(L16:L18)</f>
        <v>0</v>
      </c>
      <c r="M19" s="49">
        <f t="shared" si="23"/>
        <v>0</v>
      </c>
      <c r="N19" s="47">
        <f>SUM(N16:N18)</f>
        <v>0</v>
      </c>
      <c r="O19" s="48">
        <f t="shared" ref="O19:P19" si="24">SUM(O16:O18)</f>
        <v>0</v>
      </c>
      <c r="P19" s="49">
        <f t="shared" si="24"/>
        <v>0</v>
      </c>
      <c r="Q19" s="47">
        <f t="shared" ref="Q19" si="25">SUM(Q16:Q18)</f>
        <v>26500</v>
      </c>
      <c r="R19" s="48">
        <f t="shared" ref="R19:Y19" si="26">SUM(R16:R18)</f>
        <v>0</v>
      </c>
      <c r="S19" s="49">
        <f t="shared" si="26"/>
        <v>-26500</v>
      </c>
      <c r="T19" s="47">
        <f t="shared" si="26"/>
        <v>0</v>
      </c>
      <c r="U19" s="48">
        <f t="shared" ref="U19:V19" si="27">SUM(U16:U18)</f>
        <v>0</v>
      </c>
      <c r="V19" s="49">
        <f t="shared" si="27"/>
        <v>0</v>
      </c>
      <c r="W19" s="47">
        <f t="shared" si="26"/>
        <v>33833</v>
      </c>
      <c r="X19" s="48">
        <f t="shared" si="26"/>
        <v>0</v>
      </c>
      <c r="Y19" s="49">
        <f t="shared" si="26"/>
        <v>-33833</v>
      </c>
      <c r="AA19" s="60" t="str">
        <f>IF(W19=ProjectedExpenditureQtr4[[#Totals],[Budgeted / Quoted Cost]]," ","Pick the Expenditure Category +/or Month")</f>
        <v xml:space="preserve"> </v>
      </c>
      <c r="AD19" s="60" t="str">
        <f>IF(X19=ProjectedExpenditureQtr4[[#Totals],[Actual Cost]]," ","Pick the Expenditure Category +/or Month")</f>
        <v xml:space="preserve"> </v>
      </c>
    </row>
    <row r="20" spans="1:30" s="31" customFormat="1" ht="13.5" thickBot="1" x14ac:dyDescent="0.35">
      <c r="A20" s="56" t="s">
        <v>13</v>
      </c>
      <c r="B20" s="57">
        <f t="shared" ref="B20:Y20" si="28">B9+B14+B19</f>
        <v>21999</v>
      </c>
      <c r="C20" s="57">
        <f t="shared" si="28"/>
        <v>0</v>
      </c>
      <c r="D20" s="57">
        <f t="shared" si="28"/>
        <v>-21999</v>
      </c>
      <c r="E20" s="57">
        <f t="shared" si="28"/>
        <v>49500</v>
      </c>
      <c r="F20" s="57">
        <f t="shared" si="28"/>
        <v>49500</v>
      </c>
      <c r="G20" s="57">
        <f t="shared" si="28"/>
        <v>0</v>
      </c>
      <c r="H20" s="57">
        <f>H9+H14+H19</f>
        <v>348241.28</v>
      </c>
      <c r="I20" s="57">
        <f t="shared" si="28"/>
        <v>14500</v>
      </c>
      <c r="J20" s="57">
        <f t="shared" si="28"/>
        <v>-333741.28000000003</v>
      </c>
      <c r="K20" s="57">
        <f t="shared" si="28"/>
        <v>25800</v>
      </c>
      <c r="L20" s="57">
        <f t="shared" si="28"/>
        <v>0</v>
      </c>
      <c r="M20" s="57">
        <f t="shared" si="28"/>
        <v>-25800</v>
      </c>
      <c r="N20" s="57">
        <f t="shared" ref="N20:P20" si="29">N9+N14+N19</f>
        <v>0</v>
      </c>
      <c r="O20" s="57">
        <f t="shared" si="29"/>
        <v>0</v>
      </c>
      <c r="P20" s="57">
        <f t="shared" si="29"/>
        <v>0</v>
      </c>
      <c r="Q20" s="57">
        <f t="shared" si="28"/>
        <v>103500</v>
      </c>
      <c r="R20" s="57">
        <f t="shared" si="28"/>
        <v>34000</v>
      </c>
      <c r="S20" s="57">
        <f t="shared" si="28"/>
        <v>-69500</v>
      </c>
      <c r="T20" s="57">
        <f t="shared" ref="T20:V20" si="30">T9+T14+T19</f>
        <v>0</v>
      </c>
      <c r="U20" s="57">
        <f t="shared" si="30"/>
        <v>0</v>
      </c>
      <c r="V20" s="57">
        <f t="shared" si="30"/>
        <v>0</v>
      </c>
      <c r="W20" s="57">
        <f t="shared" si="28"/>
        <v>549040.28</v>
      </c>
      <c r="X20" s="57">
        <f t="shared" si="28"/>
        <v>98000</v>
      </c>
      <c r="Y20" s="57">
        <f t="shared" si="28"/>
        <v>-451040.28</v>
      </c>
      <c r="AD20" s="20"/>
    </row>
    <row r="22" spans="1:30" x14ac:dyDescent="0.35">
      <c r="A22" s="18" t="s">
        <v>25</v>
      </c>
      <c r="B22" s="73" t="s">
        <v>94</v>
      </c>
      <c r="C22" s="74"/>
      <c r="D22" s="75"/>
    </row>
    <row r="23" spans="1:30" x14ac:dyDescent="0.35">
      <c r="A23" s="18" t="s">
        <v>26</v>
      </c>
      <c r="B23" s="73" t="s">
        <v>95</v>
      </c>
      <c r="C23" s="74"/>
      <c r="D23" s="75"/>
    </row>
    <row r="24" spans="1:30" x14ac:dyDescent="0.35">
      <c r="A24" s="22"/>
    </row>
    <row r="25" spans="1:30" x14ac:dyDescent="0.35">
      <c r="A25" s="23" t="s">
        <v>27</v>
      </c>
      <c r="B25" s="72" t="s">
        <v>96</v>
      </c>
      <c r="C25" s="72"/>
      <c r="D25" s="72"/>
      <c r="E25" s="20"/>
      <c r="F25" s="20"/>
      <c r="S25" s="24"/>
      <c r="T25" s="24"/>
      <c r="U25" s="24"/>
      <c r="V25" s="24"/>
    </row>
    <row r="26" spans="1:30" s="25" customFormat="1" ht="13" x14ac:dyDescent="0.3">
      <c r="A26" s="23" t="s">
        <v>28</v>
      </c>
      <c r="B26" s="76" t="s">
        <v>97</v>
      </c>
      <c r="C26" s="72"/>
      <c r="D26" s="72"/>
      <c r="G26" s="26"/>
      <c r="H26" s="26"/>
      <c r="I26" s="26"/>
      <c r="J26" s="26"/>
      <c r="K26" s="26"/>
      <c r="L26" s="26"/>
      <c r="M26" s="26"/>
      <c r="N26" s="26"/>
      <c r="O26" s="26"/>
      <c r="P26" s="26"/>
      <c r="Q26" s="26"/>
      <c r="R26" s="26"/>
      <c r="S26" s="27"/>
      <c r="T26" s="27"/>
      <c r="U26" s="27"/>
      <c r="V26" s="27"/>
      <c r="W26" s="26"/>
      <c r="X26" s="19"/>
      <c r="Y26" s="26"/>
    </row>
    <row r="27" spans="1:30" x14ac:dyDescent="0.35">
      <c r="A27" s="23" t="s">
        <v>29</v>
      </c>
      <c r="B27" s="77"/>
      <c r="C27" s="77"/>
      <c r="D27" s="77"/>
    </row>
    <row r="28" spans="1:30" ht="25.5" customHeight="1" x14ac:dyDescent="0.35">
      <c r="A28" s="28" t="s">
        <v>30</v>
      </c>
      <c r="B28" s="72"/>
      <c r="C28" s="72"/>
      <c r="D28" s="72"/>
    </row>
    <row r="29" spans="1:30" x14ac:dyDescent="0.35">
      <c r="A29" s="23" t="s">
        <v>31</v>
      </c>
      <c r="B29" s="72"/>
      <c r="C29" s="72"/>
      <c r="D29" s="72"/>
    </row>
  </sheetData>
  <sheetProtection sheet="1" formatCells="0" formatColumns="0" formatRows="0" insertColumns="0" insertRows="0" insertHyperlinks="0" deleteColumns="0" deleteRows="0" selectLockedCells="1" sort="0" autoFilter="0" pivotTables="0"/>
  <mergeCells count="20">
    <mergeCell ref="A2:A3"/>
    <mergeCell ref="B2:D3"/>
    <mergeCell ref="E2:G3"/>
    <mergeCell ref="K2:M3"/>
    <mergeCell ref="Q2:S3"/>
    <mergeCell ref="AA1:AD1"/>
    <mergeCell ref="B29:D29"/>
    <mergeCell ref="B22:D22"/>
    <mergeCell ref="B23:D23"/>
    <mergeCell ref="B25:D25"/>
    <mergeCell ref="B26:D26"/>
    <mergeCell ref="B27:D27"/>
    <mergeCell ref="B28:D28"/>
    <mergeCell ref="W2:Y3"/>
    <mergeCell ref="H2:J3"/>
    <mergeCell ref="N2:P3"/>
    <mergeCell ref="T2:V3"/>
    <mergeCell ref="H1:S1"/>
    <mergeCell ref="B1:G1"/>
    <mergeCell ref="T1:Y1"/>
  </mergeCells>
  <hyperlinks>
    <hyperlink ref="B26" r:id="rId1" xr:uid="{00000000-0004-0000-0100-000000000000}"/>
  </hyperlinks>
  <pageMargins left="0.70866141732283472" right="0.70866141732283472" top="0.74803149606299213" bottom="0.74803149606299213" header="0.31496062992125984" footer="0.31496062992125984"/>
  <pageSetup paperSize="8" scale="81"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7"/>
  <sheetViews>
    <sheetView workbookViewId="0">
      <selection activeCell="B18" sqref="B18"/>
    </sheetView>
  </sheetViews>
  <sheetFormatPr defaultRowHeight="14.5" x14ac:dyDescent="0.35"/>
  <cols>
    <col min="2" max="2" width="17.81640625" customWidth="1"/>
    <col min="3" max="3" width="125.453125" bestFit="1" customWidth="1"/>
    <col min="4" max="4" width="77.26953125" bestFit="1" customWidth="1"/>
  </cols>
  <sheetData>
    <row r="1" spans="1:4" ht="15.5" x14ac:dyDescent="0.35">
      <c r="A1" s="1" t="s">
        <v>32</v>
      </c>
      <c r="D1" s="1" t="s">
        <v>3</v>
      </c>
    </row>
    <row r="3" spans="1:4" x14ac:dyDescent="0.35">
      <c r="B3" s="7" t="s">
        <v>33</v>
      </c>
      <c r="C3" s="7" t="s">
        <v>34</v>
      </c>
      <c r="D3" s="7" t="s">
        <v>35</v>
      </c>
    </row>
    <row r="4" spans="1:4" x14ac:dyDescent="0.35">
      <c r="B4" s="2" t="s">
        <v>69</v>
      </c>
      <c r="C4" s="2" t="s">
        <v>59</v>
      </c>
      <c r="D4" s="2" t="s">
        <v>70</v>
      </c>
    </row>
    <row r="5" spans="1:4" x14ac:dyDescent="0.35">
      <c r="B5" s="2" t="s">
        <v>71</v>
      </c>
      <c r="C5" s="2" t="s">
        <v>72</v>
      </c>
      <c r="D5" s="2" t="s">
        <v>73</v>
      </c>
    </row>
    <row r="6" spans="1:4" x14ac:dyDescent="0.35">
      <c r="B6" s="2" t="s">
        <v>71</v>
      </c>
      <c r="C6" s="2" t="s">
        <v>74</v>
      </c>
      <c r="D6" s="2" t="s">
        <v>75</v>
      </c>
    </row>
    <row r="7" spans="1:4" x14ac:dyDescent="0.35">
      <c r="B7" s="2" t="s">
        <v>76</v>
      </c>
      <c r="C7" s="2" t="s">
        <v>49</v>
      </c>
      <c r="D7" s="2" t="s">
        <v>77</v>
      </c>
    </row>
    <row r="8" spans="1:4" x14ac:dyDescent="0.35">
      <c r="B8" s="2" t="s">
        <v>76</v>
      </c>
      <c r="C8" s="2" t="s">
        <v>78</v>
      </c>
      <c r="D8" s="2" t="s">
        <v>64</v>
      </c>
    </row>
    <row r="9" spans="1:4" x14ac:dyDescent="0.35">
      <c r="B9" s="2" t="s">
        <v>76</v>
      </c>
      <c r="C9" s="2" t="s">
        <v>79</v>
      </c>
      <c r="D9" s="2" t="s">
        <v>80</v>
      </c>
    </row>
    <row r="10" spans="1:4" x14ac:dyDescent="0.35">
      <c r="B10" s="2" t="s">
        <v>76</v>
      </c>
      <c r="C10" s="2" t="s">
        <v>81</v>
      </c>
      <c r="D10" s="2" t="s">
        <v>75</v>
      </c>
    </row>
    <row r="11" spans="1:4" x14ac:dyDescent="0.35">
      <c r="B11" s="2" t="s">
        <v>82</v>
      </c>
      <c r="C11" s="2" t="s">
        <v>60</v>
      </c>
      <c r="D11" s="2" t="s">
        <v>83</v>
      </c>
    </row>
    <row r="12" spans="1:4" x14ac:dyDescent="0.35">
      <c r="B12" s="2" t="s">
        <v>76</v>
      </c>
      <c r="C12" s="2" t="s">
        <v>84</v>
      </c>
      <c r="D12" s="2" t="s">
        <v>75</v>
      </c>
    </row>
    <row r="13" spans="1:4" x14ac:dyDescent="0.35">
      <c r="B13" s="2" t="s">
        <v>85</v>
      </c>
      <c r="C13" s="2" t="s">
        <v>86</v>
      </c>
      <c r="D13" s="2" t="s">
        <v>75</v>
      </c>
    </row>
    <row r="14" spans="1:4" x14ac:dyDescent="0.35">
      <c r="B14" s="2" t="s">
        <v>85</v>
      </c>
      <c r="C14" s="2" t="s">
        <v>87</v>
      </c>
      <c r="D14" s="2" t="s">
        <v>88</v>
      </c>
    </row>
    <row r="15" spans="1:4" x14ac:dyDescent="0.35">
      <c r="B15" s="2" t="s">
        <v>85</v>
      </c>
      <c r="C15" s="2" t="s">
        <v>61</v>
      </c>
      <c r="D15" s="2" t="s">
        <v>89</v>
      </c>
    </row>
    <row r="16" spans="1:4" x14ac:dyDescent="0.35">
      <c r="B16" s="2" t="s">
        <v>90</v>
      </c>
      <c r="C16" s="2" t="s">
        <v>91</v>
      </c>
      <c r="D16" s="2" t="s">
        <v>92</v>
      </c>
    </row>
    <row r="17" spans="2:4" x14ac:dyDescent="0.35">
      <c r="B17" s="2" t="s">
        <v>90</v>
      </c>
      <c r="C17" s="2" t="s">
        <v>93</v>
      </c>
      <c r="D17" s="2" t="s">
        <v>75</v>
      </c>
    </row>
    <row r="18" spans="2:4" x14ac:dyDescent="0.35">
      <c r="B18" s="2"/>
      <c r="C18" s="2"/>
      <c r="D18" s="2"/>
    </row>
    <row r="19" spans="2:4" x14ac:dyDescent="0.35">
      <c r="B19" s="2"/>
      <c r="C19" s="2"/>
      <c r="D19" s="2"/>
    </row>
    <row r="20" spans="2:4" x14ac:dyDescent="0.35">
      <c r="B20" s="2"/>
      <c r="C20" s="2"/>
      <c r="D20" s="2"/>
    </row>
    <row r="21" spans="2:4" x14ac:dyDescent="0.35">
      <c r="B21" s="2"/>
      <c r="C21" s="2"/>
      <c r="D21" s="2"/>
    </row>
    <row r="22" spans="2:4" x14ac:dyDescent="0.35">
      <c r="B22" s="2"/>
      <c r="C22" s="2"/>
      <c r="D22" s="2"/>
    </row>
    <row r="23" spans="2:4" x14ac:dyDescent="0.35">
      <c r="B23" s="2"/>
      <c r="C23" s="2"/>
      <c r="D23" s="2"/>
    </row>
    <row r="24" spans="2:4" x14ac:dyDescent="0.35">
      <c r="B24" s="2"/>
      <c r="C24" s="2"/>
      <c r="D24" s="2"/>
    </row>
    <row r="25" spans="2:4" x14ac:dyDescent="0.35">
      <c r="B25" s="2"/>
      <c r="C25" s="2"/>
      <c r="D25" s="2"/>
    </row>
    <row r="26" spans="2:4" x14ac:dyDescent="0.35">
      <c r="B26" s="2"/>
      <c r="C26" s="2"/>
      <c r="D26" s="2"/>
    </row>
    <row r="27" spans="2:4" x14ac:dyDescent="0.35">
      <c r="B27" s="2"/>
      <c r="C27" s="2"/>
      <c r="D27"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4"/>
  <sheetViews>
    <sheetView showGridLines="0" topLeftCell="A4" zoomScaleNormal="100" workbookViewId="0">
      <selection activeCell="A21" sqref="A21"/>
    </sheetView>
  </sheetViews>
  <sheetFormatPr defaultRowHeight="14.5" x14ac:dyDescent="0.35"/>
  <cols>
    <col min="1" max="1" width="25.81640625" bestFit="1" customWidth="1"/>
    <col min="2" max="2" width="9" bestFit="1" customWidth="1"/>
    <col min="3" max="3" width="119.7265625" bestFit="1" customWidth="1"/>
    <col min="4" max="4" width="23.1796875" customWidth="1"/>
    <col min="5" max="5" width="15.1796875" customWidth="1"/>
    <col min="7" max="7" width="21.1796875" bestFit="1" customWidth="1"/>
    <col min="8" max="8" width="26.54296875" customWidth="1"/>
    <col min="9" max="9" width="23.1796875" customWidth="1"/>
  </cols>
  <sheetData>
    <row r="1" spans="1:7" ht="15.5" x14ac:dyDescent="0.35">
      <c r="A1" s="1" t="s">
        <v>2</v>
      </c>
      <c r="B1" s="87" t="s">
        <v>3</v>
      </c>
      <c r="C1" s="87"/>
      <c r="D1" s="87"/>
      <c r="E1" s="87"/>
      <c r="F1" s="4"/>
    </row>
    <row r="3" spans="1:7" x14ac:dyDescent="0.35">
      <c r="A3" s="6" t="s">
        <v>36</v>
      </c>
    </row>
    <row r="4" spans="1:7" x14ac:dyDescent="0.35">
      <c r="A4" s="6"/>
    </row>
    <row r="5" spans="1:7" x14ac:dyDescent="0.35">
      <c r="A5" s="6" t="s">
        <v>37</v>
      </c>
      <c r="G5" s="6"/>
    </row>
    <row r="6" spans="1:7" x14ac:dyDescent="0.35">
      <c r="A6" s="11" t="s">
        <v>38</v>
      </c>
      <c r="B6" s="12" t="s">
        <v>33</v>
      </c>
      <c r="C6" s="12" t="s">
        <v>39</v>
      </c>
      <c r="D6" s="12" t="s">
        <v>14</v>
      </c>
      <c r="E6" s="13" t="s">
        <v>15</v>
      </c>
      <c r="G6" s="6"/>
    </row>
    <row r="7" spans="1:7" x14ac:dyDescent="0.35">
      <c r="A7" s="9" t="s">
        <v>8</v>
      </c>
      <c r="B7" s="17">
        <v>44013</v>
      </c>
      <c r="C7" s="2" t="s">
        <v>59</v>
      </c>
      <c r="D7" s="3">
        <v>90500</v>
      </c>
      <c r="E7" s="10"/>
      <c r="G7" s="6"/>
    </row>
    <row r="8" spans="1:7" x14ac:dyDescent="0.35">
      <c r="A8" s="9" t="s">
        <v>6</v>
      </c>
      <c r="B8" s="17">
        <v>44013</v>
      </c>
      <c r="C8" s="2" t="s">
        <v>46</v>
      </c>
      <c r="D8" s="3">
        <v>7333</v>
      </c>
      <c r="E8" s="10"/>
      <c r="G8" s="6"/>
    </row>
    <row r="9" spans="1:7" x14ac:dyDescent="0.35">
      <c r="A9" s="9" t="s">
        <v>9</v>
      </c>
      <c r="B9" s="17">
        <v>44044</v>
      </c>
      <c r="C9" s="2" t="s">
        <v>47</v>
      </c>
      <c r="D9" s="3">
        <v>1000</v>
      </c>
      <c r="E9" s="10"/>
      <c r="G9" s="6"/>
    </row>
    <row r="10" spans="1:7" x14ac:dyDescent="0.35">
      <c r="A10" s="9" t="s">
        <v>11</v>
      </c>
      <c r="B10" s="17">
        <v>44044</v>
      </c>
      <c r="C10" s="2" t="s">
        <v>48</v>
      </c>
      <c r="D10" s="3">
        <v>11500</v>
      </c>
      <c r="E10" s="10"/>
      <c r="G10" s="6"/>
    </row>
    <row r="11" spans="1:7" x14ac:dyDescent="0.35">
      <c r="A11" s="9" t="s">
        <v>8</v>
      </c>
      <c r="B11" s="17">
        <v>44075</v>
      </c>
      <c r="C11" s="2" t="s">
        <v>49</v>
      </c>
      <c r="D11" s="3">
        <v>14000</v>
      </c>
      <c r="E11" s="10"/>
      <c r="G11" s="6"/>
    </row>
    <row r="12" spans="1:7" x14ac:dyDescent="0.35">
      <c r="A12" s="9" t="s">
        <v>8</v>
      </c>
      <c r="B12" s="17">
        <v>44075</v>
      </c>
      <c r="C12" s="2" t="s">
        <v>50</v>
      </c>
      <c r="D12" s="3">
        <v>500</v>
      </c>
      <c r="E12" s="10"/>
      <c r="G12" s="6"/>
    </row>
    <row r="13" spans="1:7" x14ac:dyDescent="0.35">
      <c r="A13" s="9" t="s">
        <v>7</v>
      </c>
      <c r="B13" s="17">
        <v>44075</v>
      </c>
      <c r="C13" s="2" t="s">
        <v>51</v>
      </c>
      <c r="D13" s="3">
        <v>48000</v>
      </c>
      <c r="E13" s="10"/>
      <c r="G13" s="6"/>
    </row>
    <row r="14" spans="1:7" x14ac:dyDescent="0.35">
      <c r="A14" s="9" t="s">
        <v>9</v>
      </c>
      <c r="B14" s="17">
        <v>44075</v>
      </c>
      <c r="C14" s="2" t="s">
        <v>52</v>
      </c>
      <c r="D14" s="3">
        <v>2800</v>
      </c>
      <c r="E14" s="10"/>
      <c r="G14" s="6"/>
    </row>
    <row r="15" spans="1:7" x14ac:dyDescent="0.35">
      <c r="A15" s="9" t="s">
        <v>11</v>
      </c>
      <c r="B15" s="17">
        <v>44075</v>
      </c>
      <c r="C15" s="2" t="s">
        <v>53</v>
      </c>
      <c r="D15" s="3">
        <v>4000</v>
      </c>
      <c r="E15" s="10"/>
      <c r="G15" s="6"/>
    </row>
    <row r="16" spans="1:7" x14ac:dyDescent="0.35">
      <c r="A16" s="9" t="s">
        <v>9</v>
      </c>
      <c r="B16" s="17">
        <v>44075</v>
      </c>
      <c r="C16" s="2" t="s">
        <v>54</v>
      </c>
      <c r="D16" s="3">
        <v>11000</v>
      </c>
      <c r="E16" s="10"/>
      <c r="G16" s="6"/>
    </row>
    <row r="17" spans="1:7" x14ac:dyDescent="0.35">
      <c r="A17" s="9" t="s">
        <v>7</v>
      </c>
      <c r="B17" s="17">
        <v>44075</v>
      </c>
      <c r="C17" s="2" t="s">
        <v>55</v>
      </c>
      <c r="D17" s="3">
        <v>1500</v>
      </c>
      <c r="E17" s="10"/>
      <c r="G17" s="6"/>
    </row>
    <row r="18" spans="1:7" x14ac:dyDescent="0.35">
      <c r="A18" s="9" t="s">
        <v>11</v>
      </c>
      <c r="B18" s="17">
        <v>44075</v>
      </c>
      <c r="C18" s="2" t="s">
        <v>56</v>
      </c>
      <c r="D18" s="3">
        <v>10000</v>
      </c>
      <c r="E18" s="10"/>
      <c r="G18" s="6"/>
    </row>
    <row r="19" spans="1:7" x14ac:dyDescent="0.35">
      <c r="A19" s="9" t="s">
        <v>11</v>
      </c>
      <c r="B19" s="17">
        <v>44075</v>
      </c>
      <c r="C19" s="2" t="s">
        <v>57</v>
      </c>
      <c r="D19" s="3">
        <v>5000</v>
      </c>
      <c r="E19" s="10"/>
      <c r="G19" s="6"/>
    </row>
    <row r="20" spans="1:7" x14ac:dyDescent="0.35">
      <c r="A20" s="9" t="s">
        <v>11</v>
      </c>
      <c r="B20" s="17">
        <v>44075</v>
      </c>
      <c r="C20" s="2" t="s">
        <v>58</v>
      </c>
      <c r="D20" s="3">
        <v>15000</v>
      </c>
      <c r="E20" s="10"/>
      <c r="G20" s="6"/>
    </row>
    <row r="21" spans="1:7" x14ac:dyDescent="0.35">
      <c r="A21" s="9"/>
      <c r="B21" s="17"/>
      <c r="C21" s="2"/>
      <c r="D21" s="3"/>
      <c r="E21" s="10"/>
      <c r="G21" s="6"/>
    </row>
    <row r="22" spans="1:7" x14ac:dyDescent="0.35">
      <c r="A22" s="9"/>
      <c r="B22" s="17"/>
      <c r="C22" s="2"/>
      <c r="D22" s="3"/>
      <c r="E22" s="10"/>
      <c r="G22" s="6"/>
    </row>
    <row r="23" spans="1:7" x14ac:dyDescent="0.35">
      <c r="A23" s="9"/>
      <c r="B23" s="17"/>
      <c r="C23" s="2"/>
      <c r="D23" s="3"/>
      <c r="E23" s="10"/>
      <c r="G23" s="6"/>
    </row>
    <row r="24" spans="1:7" x14ac:dyDescent="0.35">
      <c r="A24" s="9"/>
      <c r="B24" s="17"/>
      <c r="C24" s="2"/>
      <c r="D24" s="3"/>
      <c r="E24" s="10"/>
      <c r="G24" s="6"/>
    </row>
    <row r="25" spans="1:7" x14ac:dyDescent="0.35">
      <c r="A25" s="9"/>
      <c r="B25" s="17"/>
      <c r="C25" s="2"/>
      <c r="D25" s="3"/>
      <c r="E25" s="10"/>
      <c r="G25" s="6"/>
    </row>
    <row r="26" spans="1:7" x14ac:dyDescent="0.35">
      <c r="A26" s="9"/>
      <c r="B26" s="17"/>
      <c r="C26" s="2"/>
      <c r="D26" s="3"/>
      <c r="E26" s="10"/>
      <c r="G26" s="6"/>
    </row>
    <row r="27" spans="1:7" x14ac:dyDescent="0.35">
      <c r="A27" s="9"/>
      <c r="B27" s="17"/>
      <c r="C27" s="2"/>
      <c r="D27" s="3"/>
      <c r="E27" s="10"/>
      <c r="G27" s="6"/>
    </row>
    <row r="28" spans="1:7" x14ac:dyDescent="0.35">
      <c r="A28" s="9"/>
      <c r="B28" s="17"/>
      <c r="C28" s="2"/>
      <c r="D28" s="3"/>
      <c r="E28" s="10"/>
      <c r="G28" s="6"/>
    </row>
    <row r="29" spans="1:7" x14ac:dyDescent="0.35">
      <c r="A29" s="9"/>
      <c r="B29" s="17"/>
      <c r="C29" s="2"/>
      <c r="D29" s="3"/>
      <c r="E29" s="10"/>
      <c r="G29" s="6"/>
    </row>
    <row r="30" spans="1:7" x14ac:dyDescent="0.35">
      <c r="A30" s="9"/>
      <c r="B30" s="17"/>
      <c r="C30" s="14"/>
      <c r="D30" s="15"/>
      <c r="E30" s="16"/>
      <c r="G30" s="6"/>
    </row>
    <row r="31" spans="1:7" x14ac:dyDescent="0.35">
      <c r="A31" s="64" t="s">
        <v>40</v>
      </c>
      <c r="B31" s="65"/>
      <c r="C31" s="65"/>
      <c r="D31" s="66">
        <f>SUBTOTAL(109,ProjectedExpenditureQtr2[Budgeted / Quoted Cost])</f>
        <v>222133</v>
      </c>
      <c r="E31" s="67">
        <f>SUBTOTAL(109,ProjectedExpenditureQtr2[Actual Cost])</f>
        <v>0</v>
      </c>
      <c r="G31" s="6"/>
    </row>
    <row r="32" spans="1:7" x14ac:dyDescent="0.35">
      <c r="D32" s="5"/>
      <c r="E32" s="5"/>
    </row>
    <row r="34" spans="3:3" x14ac:dyDescent="0.35">
      <c r="C34" s="8"/>
    </row>
  </sheetData>
  <mergeCells count="1">
    <mergeCell ref="B1:E1"/>
  </mergeCells>
  <dataValidations count="2">
    <dataValidation type="list" allowBlank="1" showInputMessage="1" showErrorMessage="1" sqref="B7:B30" xr:uid="{00000000-0002-0000-0300-000000000000}">
      <formula1>"Jul-2020, Aug-2020, Sep-2020"</formula1>
    </dataValidation>
    <dataValidation type="list" allowBlank="1" showInputMessage="1" showErrorMessage="1" sqref="A7:A30" xr:uid="{00000000-0002-0000-0300-000001000000}">
      <formula1>"People, Equipment (Expense), Equipment (Capital), Subcontracting (Expense), Subcontracting (Capital), Other (Expense), Other (Capital)"</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F33"/>
  <sheetViews>
    <sheetView showGridLines="0" topLeftCell="B5" zoomScale="120" zoomScaleNormal="120" workbookViewId="0">
      <selection activeCell="C14" sqref="C14"/>
    </sheetView>
  </sheetViews>
  <sheetFormatPr defaultRowHeight="14.5" x14ac:dyDescent="0.35"/>
  <cols>
    <col min="1" max="1" width="25.81640625" bestFit="1" customWidth="1"/>
    <col min="2" max="2" width="9" bestFit="1" customWidth="1"/>
    <col min="3" max="3" width="110" bestFit="1" customWidth="1"/>
    <col min="4" max="4" width="22.81640625" bestFit="1" customWidth="1"/>
    <col min="5" max="5" width="15.1796875" customWidth="1"/>
    <col min="7" max="7" width="21.1796875" bestFit="1" customWidth="1"/>
    <col min="8" max="8" width="61.81640625" customWidth="1"/>
  </cols>
  <sheetData>
    <row r="1" spans="1:6" ht="15.5" x14ac:dyDescent="0.35">
      <c r="A1" s="1" t="s">
        <v>2</v>
      </c>
      <c r="B1" s="87" t="s">
        <v>3</v>
      </c>
      <c r="C1" s="87"/>
      <c r="D1" s="87"/>
      <c r="E1" s="87"/>
      <c r="F1" s="4"/>
    </row>
    <row r="3" spans="1:6" x14ac:dyDescent="0.35">
      <c r="A3" s="6" t="s">
        <v>41</v>
      </c>
    </row>
    <row r="4" spans="1:6" x14ac:dyDescent="0.35">
      <c r="A4" s="6"/>
    </row>
    <row r="5" spans="1:6" x14ac:dyDescent="0.35">
      <c r="A5" s="6" t="s">
        <v>37</v>
      </c>
    </row>
    <row r="6" spans="1:6" x14ac:dyDescent="0.35">
      <c r="A6" s="11" t="s">
        <v>38</v>
      </c>
      <c r="B6" s="12" t="s">
        <v>33</v>
      </c>
      <c r="C6" s="12" t="s">
        <v>39</v>
      </c>
      <c r="D6" s="12" t="s">
        <v>14</v>
      </c>
      <c r="E6" s="13" t="s">
        <v>15</v>
      </c>
    </row>
    <row r="7" spans="1:6" x14ac:dyDescent="0.35">
      <c r="A7" s="9" t="s">
        <v>6</v>
      </c>
      <c r="B7" s="17">
        <v>44105</v>
      </c>
      <c r="C7" s="2" t="s">
        <v>46</v>
      </c>
      <c r="D7" s="3">
        <v>7333</v>
      </c>
      <c r="E7" s="10"/>
    </row>
    <row r="8" spans="1:6" x14ac:dyDescent="0.35">
      <c r="A8" s="9" t="s">
        <v>9</v>
      </c>
      <c r="B8" s="17">
        <v>44105</v>
      </c>
      <c r="C8" s="2" t="s">
        <v>60</v>
      </c>
      <c r="D8" s="3">
        <v>4000</v>
      </c>
      <c r="E8" s="10"/>
    </row>
    <row r="9" spans="1:6" x14ac:dyDescent="0.35">
      <c r="A9" s="9" t="s">
        <v>11</v>
      </c>
      <c r="B9" s="17">
        <v>44136</v>
      </c>
      <c r="C9" s="2" t="s">
        <v>56</v>
      </c>
      <c r="D9" s="3">
        <v>5000</v>
      </c>
      <c r="E9" s="10"/>
    </row>
    <row r="10" spans="1:6" x14ac:dyDescent="0.35">
      <c r="A10" s="9" t="s">
        <v>11</v>
      </c>
      <c r="B10" s="17">
        <v>44136</v>
      </c>
      <c r="C10" s="2" t="s">
        <v>48</v>
      </c>
      <c r="D10" s="3">
        <v>11500</v>
      </c>
      <c r="E10" s="10"/>
    </row>
    <row r="11" spans="1:6" x14ac:dyDescent="0.35">
      <c r="A11" s="9" t="s">
        <v>11</v>
      </c>
      <c r="B11" s="17">
        <v>44166</v>
      </c>
      <c r="C11" s="2" t="s">
        <v>58</v>
      </c>
      <c r="D11" s="3">
        <v>15000</v>
      </c>
      <c r="E11" s="10"/>
    </row>
    <row r="12" spans="1:6" x14ac:dyDescent="0.35">
      <c r="A12" s="9" t="s">
        <v>9</v>
      </c>
      <c r="B12" s="17">
        <v>44166</v>
      </c>
      <c r="C12" s="2" t="s">
        <v>61</v>
      </c>
      <c r="D12" s="3">
        <v>3000</v>
      </c>
      <c r="E12" s="10"/>
    </row>
    <row r="13" spans="1:6" x14ac:dyDescent="0.35">
      <c r="A13" s="9" t="s">
        <v>9</v>
      </c>
      <c r="B13" s="17">
        <v>44166</v>
      </c>
      <c r="C13" s="2" t="s">
        <v>62</v>
      </c>
      <c r="D13" s="3">
        <v>4000</v>
      </c>
      <c r="E13" s="10"/>
    </row>
    <row r="14" spans="1:6" x14ac:dyDescent="0.35">
      <c r="A14" s="9" t="s">
        <v>8</v>
      </c>
      <c r="B14" s="17">
        <v>44166</v>
      </c>
      <c r="C14" s="2" t="s">
        <v>63</v>
      </c>
      <c r="D14" s="3">
        <v>243241.28</v>
      </c>
      <c r="E14" s="10"/>
    </row>
    <row r="15" spans="1:6" x14ac:dyDescent="0.35">
      <c r="A15" s="9"/>
      <c r="B15" s="17"/>
      <c r="C15" s="2"/>
      <c r="D15" s="3"/>
      <c r="E15" s="10"/>
    </row>
    <row r="16" spans="1:6" x14ac:dyDescent="0.35">
      <c r="A16" s="9"/>
      <c r="B16" s="17"/>
      <c r="C16" s="2"/>
      <c r="D16" s="3"/>
      <c r="E16" s="10"/>
    </row>
    <row r="17" spans="1:5" x14ac:dyDescent="0.35">
      <c r="A17" s="9"/>
      <c r="B17" s="17"/>
      <c r="C17" s="2"/>
      <c r="D17" s="3"/>
      <c r="E17" s="10"/>
    </row>
    <row r="18" spans="1:5" x14ac:dyDescent="0.35">
      <c r="A18" s="9"/>
      <c r="B18" s="17"/>
      <c r="C18" s="2"/>
      <c r="D18" s="3"/>
      <c r="E18" s="10"/>
    </row>
    <row r="19" spans="1:5" x14ac:dyDescent="0.35">
      <c r="A19" s="9"/>
      <c r="B19" s="17"/>
      <c r="C19" s="2"/>
      <c r="D19" s="3"/>
      <c r="E19" s="10"/>
    </row>
    <row r="20" spans="1:5" x14ac:dyDescent="0.35">
      <c r="A20" s="9"/>
      <c r="B20" s="17"/>
      <c r="C20" s="2"/>
      <c r="D20" s="3"/>
      <c r="E20" s="10"/>
    </row>
    <row r="21" spans="1:5" x14ac:dyDescent="0.35">
      <c r="A21" s="9"/>
      <c r="B21" s="17"/>
      <c r="C21" s="2"/>
      <c r="D21" s="3"/>
      <c r="E21" s="10"/>
    </row>
    <row r="22" spans="1:5" x14ac:dyDescent="0.35">
      <c r="A22" s="9"/>
      <c r="B22" s="17"/>
      <c r="C22" s="2"/>
      <c r="D22" s="3"/>
      <c r="E22" s="10"/>
    </row>
    <row r="23" spans="1:5" x14ac:dyDescent="0.35">
      <c r="A23" s="9"/>
      <c r="B23" s="17"/>
      <c r="C23" s="2"/>
      <c r="D23" s="3"/>
      <c r="E23" s="10"/>
    </row>
    <row r="24" spans="1:5" x14ac:dyDescent="0.35">
      <c r="A24" s="9"/>
      <c r="B24" s="17"/>
      <c r="C24" s="2"/>
      <c r="D24" s="3"/>
      <c r="E24" s="10"/>
    </row>
    <row r="25" spans="1:5" x14ac:dyDescent="0.35">
      <c r="A25" s="9"/>
      <c r="B25" s="17"/>
      <c r="C25" s="2"/>
      <c r="D25" s="3"/>
      <c r="E25" s="10"/>
    </row>
    <row r="26" spans="1:5" x14ac:dyDescent="0.35">
      <c r="A26" s="9"/>
      <c r="B26" s="17"/>
      <c r="C26" s="2"/>
      <c r="D26" s="3"/>
      <c r="E26" s="10"/>
    </row>
    <row r="27" spans="1:5" x14ac:dyDescent="0.35">
      <c r="A27" s="9"/>
      <c r="B27" s="17"/>
      <c r="C27" s="2"/>
      <c r="D27" s="3"/>
      <c r="E27" s="10"/>
    </row>
    <row r="28" spans="1:5" x14ac:dyDescent="0.35">
      <c r="A28" s="9"/>
      <c r="B28" s="17"/>
      <c r="C28" s="2"/>
      <c r="D28" s="3"/>
      <c r="E28" s="10"/>
    </row>
    <row r="29" spans="1:5" x14ac:dyDescent="0.35">
      <c r="A29" s="9"/>
      <c r="B29" s="17"/>
      <c r="C29" s="2"/>
      <c r="D29" s="3"/>
      <c r="E29" s="10"/>
    </row>
    <row r="30" spans="1:5" x14ac:dyDescent="0.35">
      <c r="A30" s="9"/>
      <c r="B30" s="17"/>
      <c r="C30" s="14"/>
      <c r="D30" s="15"/>
      <c r="E30" s="16"/>
    </row>
    <row r="31" spans="1:5" x14ac:dyDescent="0.35">
      <c r="A31" s="64" t="s">
        <v>40</v>
      </c>
      <c r="B31" s="65"/>
      <c r="C31" s="65"/>
      <c r="D31" s="66">
        <f>SUBTOTAL(109,ProjectedExpenditureQtr3[Budgeted / Quoted Cost])</f>
        <v>293074.28000000003</v>
      </c>
      <c r="E31" s="67">
        <f>SUBTOTAL(109,ProjectedExpenditureQtr3[Actual Cost])</f>
        <v>0</v>
      </c>
    </row>
    <row r="33" spans="3:3" x14ac:dyDescent="0.35">
      <c r="C33" s="8"/>
    </row>
  </sheetData>
  <mergeCells count="1">
    <mergeCell ref="B1:E1"/>
  </mergeCells>
  <dataValidations count="2">
    <dataValidation type="list" allowBlank="1" showInputMessage="1" showErrorMessage="1" sqref="B7:B30" xr:uid="{00000000-0002-0000-0400-000000000000}">
      <formula1>"Oct-2020, Nov-2020, Dec-2020"</formula1>
    </dataValidation>
    <dataValidation type="list" allowBlank="1" showInputMessage="1" showErrorMessage="1" sqref="A7:A30" xr:uid="{00000000-0002-0000-0400-000001000000}">
      <formula1>"People, Equipment (Expense), Equipment (Capital), Subcontracting (Expense), Subcontracting (Capital), Other (Expense), Other (Capital)"</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F33"/>
  <sheetViews>
    <sheetView showGridLines="0" topLeftCell="B1" zoomScale="130" zoomScaleNormal="130" workbookViewId="0">
      <selection activeCell="D11" sqref="D11"/>
    </sheetView>
  </sheetViews>
  <sheetFormatPr defaultRowHeight="14.5" x14ac:dyDescent="0.35"/>
  <cols>
    <col min="1" max="1" width="25.81640625" bestFit="1" customWidth="1"/>
    <col min="2" max="2" width="9" bestFit="1" customWidth="1"/>
    <col min="3" max="3" width="88.81640625" bestFit="1" customWidth="1"/>
    <col min="4" max="4" width="22.81640625" bestFit="1" customWidth="1"/>
    <col min="5" max="5" width="17.54296875" customWidth="1"/>
    <col min="7" max="7" width="21.1796875" bestFit="1" customWidth="1"/>
    <col min="8" max="8" width="61.81640625" customWidth="1"/>
  </cols>
  <sheetData>
    <row r="1" spans="1:6" ht="15.5" x14ac:dyDescent="0.35">
      <c r="A1" s="1" t="s">
        <v>2</v>
      </c>
      <c r="B1" s="87" t="s">
        <v>3</v>
      </c>
      <c r="C1" s="87"/>
      <c r="D1" s="87"/>
      <c r="E1" s="87"/>
      <c r="F1" s="4"/>
    </row>
    <row r="3" spans="1:6" x14ac:dyDescent="0.35">
      <c r="A3" s="6" t="s">
        <v>42</v>
      </c>
    </row>
    <row r="4" spans="1:6" x14ac:dyDescent="0.35">
      <c r="A4" s="6"/>
    </row>
    <row r="5" spans="1:6" x14ac:dyDescent="0.35">
      <c r="A5" s="6" t="s">
        <v>37</v>
      </c>
    </row>
    <row r="6" spans="1:6" x14ac:dyDescent="0.35">
      <c r="A6" s="11" t="s">
        <v>38</v>
      </c>
      <c r="B6" s="12" t="s">
        <v>33</v>
      </c>
      <c r="C6" s="12" t="s">
        <v>39</v>
      </c>
      <c r="D6" s="12" t="s">
        <v>14</v>
      </c>
      <c r="E6" s="13" t="s">
        <v>15</v>
      </c>
    </row>
    <row r="7" spans="1:6" x14ac:dyDescent="0.35">
      <c r="A7" s="9" t="s">
        <v>6</v>
      </c>
      <c r="B7" s="17">
        <v>44197</v>
      </c>
      <c r="C7" s="2" t="s">
        <v>46</v>
      </c>
      <c r="D7" s="3">
        <v>7333</v>
      </c>
      <c r="E7" s="10"/>
    </row>
    <row r="8" spans="1:6" x14ac:dyDescent="0.35">
      <c r="A8" s="9" t="s">
        <v>11</v>
      </c>
      <c r="B8" s="17">
        <v>44228</v>
      </c>
      <c r="C8" s="2" t="s">
        <v>48</v>
      </c>
      <c r="D8" s="3">
        <v>11500</v>
      </c>
      <c r="E8" s="10"/>
    </row>
    <row r="9" spans="1:6" x14ac:dyDescent="0.35">
      <c r="A9" s="9" t="s">
        <v>11</v>
      </c>
      <c r="B9" s="17">
        <v>44256</v>
      </c>
      <c r="C9" s="2" t="s">
        <v>58</v>
      </c>
      <c r="D9" s="3">
        <v>15000</v>
      </c>
      <c r="E9" s="10"/>
    </row>
    <row r="10" spans="1:6" x14ac:dyDescent="0.35">
      <c r="A10" s="9"/>
      <c r="B10" s="17"/>
      <c r="C10" s="2"/>
      <c r="D10" s="3"/>
      <c r="E10" s="10"/>
    </row>
    <row r="11" spans="1:6" x14ac:dyDescent="0.35">
      <c r="A11" s="9"/>
      <c r="B11" s="17"/>
      <c r="C11" s="2"/>
      <c r="D11" s="3"/>
      <c r="E11" s="10"/>
    </row>
    <row r="12" spans="1:6" x14ac:dyDescent="0.35">
      <c r="A12" s="9"/>
      <c r="B12" s="17"/>
      <c r="C12" s="2"/>
      <c r="D12" s="3"/>
      <c r="E12" s="10"/>
    </row>
    <row r="13" spans="1:6" x14ac:dyDescent="0.35">
      <c r="A13" s="9"/>
      <c r="B13" s="17"/>
      <c r="C13" s="2"/>
      <c r="D13" s="3"/>
      <c r="E13" s="10"/>
    </row>
    <row r="14" spans="1:6" x14ac:dyDescent="0.35">
      <c r="A14" s="9"/>
      <c r="B14" s="17"/>
      <c r="C14" s="2"/>
      <c r="D14" s="3"/>
      <c r="E14" s="10"/>
    </row>
    <row r="15" spans="1:6" x14ac:dyDescent="0.35">
      <c r="A15" s="9"/>
      <c r="B15" s="17"/>
      <c r="C15" s="2"/>
      <c r="D15" s="3"/>
      <c r="E15" s="10"/>
    </row>
    <row r="16" spans="1:6" x14ac:dyDescent="0.35">
      <c r="A16" s="9"/>
      <c r="B16" s="17"/>
      <c r="C16" s="2"/>
      <c r="D16" s="3"/>
      <c r="E16" s="10"/>
    </row>
    <row r="17" spans="1:5" x14ac:dyDescent="0.35">
      <c r="A17" s="9"/>
      <c r="B17" s="17"/>
      <c r="C17" s="2"/>
      <c r="D17" s="3"/>
      <c r="E17" s="10"/>
    </row>
    <row r="18" spans="1:5" x14ac:dyDescent="0.35">
      <c r="A18" s="9"/>
      <c r="B18" s="17"/>
      <c r="C18" s="2"/>
      <c r="D18" s="3"/>
      <c r="E18" s="10"/>
    </row>
    <row r="19" spans="1:5" x14ac:dyDescent="0.35">
      <c r="A19" s="9"/>
      <c r="B19" s="17"/>
      <c r="C19" s="2"/>
      <c r="D19" s="3"/>
      <c r="E19" s="10"/>
    </row>
    <row r="20" spans="1:5" x14ac:dyDescent="0.35">
      <c r="A20" s="9"/>
      <c r="B20" s="17"/>
      <c r="C20" s="2"/>
      <c r="D20" s="3"/>
      <c r="E20" s="10"/>
    </row>
    <row r="21" spans="1:5" x14ac:dyDescent="0.35">
      <c r="A21" s="9"/>
      <c r="B21" s="17"/>
      <c r="C21" s="2"/>
      <c r="D21" s="3"/>
      <c r="E21" s="10"/>
    </row>
    <row r="22" spans="1:5" x14ac:dyDescent="0.35">
      <c r="A22" s="9"/>
      <c r="B22" s="17"/>
      <c r="C22" s="2"/>
      <c r="D22" s="3"/>
      <c r="E22" s="10"/>
    </row>
    <row r="23" spans="1:5" x14ac:dyDescent="0.35">
      <c r="A23" s="9"/>
      <c r="B23" s="17"/>
      <c r="C23" s="2"/>
      <c r="D23" s="3"/>
      <c r="E23" s="10"/>
    </row>
    <row r="24" spans="1:5" x14ac:dyDescent="0.35">
      <c r="A24" s="9"/>
      <c r="B24" s="17"/>
      <c r="C24" s="2"/>
      <c r="D24" s="3"/>
      <c r="E24" s="10"/>
    </row>
    <row r="25" spans="1:5" x14ac:dyDescent="0.35">
      <c r="A25" s="9"/>
      <c r="B25" s="17"/>
      <c r="C25" s="2"/>
      <c r="D25" s="3"/>
      <c r="E25" s="10"/>
    </row>
    <row r="26" spans="1:5" x14ac:dyDescent="0.35">
      <c r="A26" s="9"/>
      <c r="B26" s="17"/>
      <c r="C26" s="2"/>
      <c r="D26" s="3"/>
      <c r="E26" s="10"/>
    </row>
    <row r="27" spans="1:5" x14ac:dyDescent="0.35">
      <c r="A27" s="9"/>
      <c r="B27" s="17"/>
      <c r="C27" s="2"/>
      <c r="D27" s="3"/>
      <c r="E27" s="10"/>
    </row>
    <row r="28" spans="1:5" x14ac:dyDescent="0.35">
      <c r="A28" s="9"/>
      <c r="B28" s="17"/>
      <c r="C28" s="2"/>
      <c r="D28" s="3"/>
      <c r="E28" s="10"/>
    </row>
    <row r="29" spans="1:5" x14ac:dyDescent="0.35">
      <c r="A29" s="9"/>
      <c r="B29" s="17"/>
      <c r="C29" s="2"/>
      <c r="D29" s="3"/>
      <c r="E29" s="10"/>
    </row>
    <row r="30" spans="1:5" x14ac:dyDescent="0.35">
      <c r="A30" s="9"/>
      <c r="B30" s="17"/>
      <c r="C30" s="14"/>
      <c r="D30" s="15"/>
      <c r="E30" s="16"/>
    </row>
    <row r="31" spans="1:5" x14ac:dyDescent="0.35">
      <c r="A31" s="64" t="s">
        <v>40</v>
      </c>
      <c r="B31" s="65"/>
      <c r="C31" s="65"/>
      <c r="D31" s="66">
        <f>SUBTOTAL(109,ProjectedExpenditureQtr4[Budgeted / Quoted Cost])</f>
        <v>33833</v>
      </c>
      <c r="E31" s="67">
        <f>SUBTOTAL(109,ProjectedExpenditureQtr4[Actual Cost])</f>
        <v>0</v>
      </c>
    </row>
    <row r="33" spans="3:3" x14ac:dyDescent="0.35">
      <c r="C33" s="8"/>
    </row>
  </sheetData>
  <mergeCells count="1">
    <mergeCell ref="B1:E1"/>
  </mergeCells>
  <dataValidations count="2">
    <dataValidation type="list" allowBlank="1" showInputMessage="1" showErrorMessage="1" sqref="B7:B30" xr:uid="{00000000-0002-0000-0500-000000000000}">
      <formula1>"Jan-2021, Feb-2021, Mar-2021"</formula1>
    </dataValidation>
    <dataValidation type="list" allowBlank="1" showInputMessage="1" showErrorMessage="1" sqref="A7:A30" xr:uid="{00000000-0002-0000-0500-000001000000}">
      <formula1>"People, Equipment (Expense), Equipment (Capital), Subcontracting (Expense), Subcontracting (Capital), Other (Expense), Other (Capital)"</formula1>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3:D27"/>
  <sheetViews>
    <sheetView tabSelected="1" workbookViewId="0">
      <selection activeCell="D15" sqref="D15"/>
    </sheetView>
  </sheetViews>
  <sheetFormatPr defaultRowHeight="14.5" x14ac:dyDescent="0.35"/>
  <cols>
    <col min="2" max="2" width="50.7265625" bestFit="1" customWidth="1"/>
    <col min="3" max="3" width="17.453125" customWidth="1"/>
    <col min="4" max="4" width="23.453125" customWidth="1"/>
    <col min="5" max="5" width="22.54296875" customWidth="1"/>
  </cols>
  <sheetData>
    <row r="3" spans="2:4" x14ac:dyDescent="0.35">
      <c r="B3" s="7" t="s">
        <v>43</v>
      </c>
      <c r="C3" s="7" t="s">
        <v>44</v>
      </c>
      <c r="D3" s="7" t="s">
        <v>45</v>
      </c>
    </row>
    <row r="4" spans="2:4" x14ac:dyDescent="0.35">
      <c r="B4" s="2" t="s">
        <v>64</v>
      </c>
      <c r="C4" s="2">
        <v>5000</v>
      </c>
      <c r="D4" s="2"/>
    </row>
    <row r="5" spans="2:4" x14ac:dyDescent="0.35">
      <c r="B5" s="2" t="s">
        <v>65</v>
      </c>
      <c r="C5" s="2">
        <v>10000</v>
      </c>
      <c r="D5" s="2"/>
    </row>
    <row r="6" spans="2:4" x14ac:dyDescent="0.35">
      <c r="B6" s="2" t="s">
        <v>66</v>
      </c>
      <c r="C6" s="2">
        <v>10000</v>
      </c>
      <c r="D6" s="2"/>
    </row>
    <row r="7" spans="2:4" x14ac:dyDescent="0.35">
      <c r="B7" s="2" t="s">
        <v>67</v>
      </c>
      <c r="C7" s="2">
        <v>5000</v>
      </c>
      <c r="D7" s="2"/>
    </row>
    <row r="8" spans="2:4" x14ac:dyDescent="0.35">
      <c r="B8" s="2" t="s">
        <v>68</v>
      </c>
      <c r="C8" s="2">
        <v>2000</v>
      </c>
      <c r="D8" s="2"/>
    </row>
    <row r="9" spans="2:4" x14ac:dyDescent="0.35">
      <c r="B9" s="2"/>
      <c r="C9" s="2"/>
      <c r="D9" s="2"/>
    </row>
    <row r="10" spans="2:4" x14ac:dyDescent="0.35">
      <c r="B10" s="2"/>
      <c r="C10" s="2"/>
      <c r="D10" s="2"/>
    </row>
    <row r="11" spans="2:4" x14ac:dyDescent="0.35">
      <c r="B11" s="2"/>
      <c r="C11" s="2"/>
      <c r="D11" s="2"/>
    </row>
    <row r="12" spans="2:4" x14ac:dyDescent="0.35">
      <c r="B12" s="2"/>
      <c r="C12" s="2"/>
      <c r="D12" s="2"/>
    </row>
    <row r="13" spans="2:4" x14ac:dyDescent="0.35">
      <c r="B13" s="2"/>
      <c r="C13" s="2"/>
      <c r="D13" s="2"/>
    </row>
    <row r="14" spans="2:4" x14ac:dyDescent="0.35">
      <c r="B14" s="2"/>
      <c r="C14" s="2"/>
      <c r="D14" s="2"/>
    </row>
    <row r="15" spans="2:4" x14ac:dyDescent="0.35">
      <c r="B15" s="2"/>
      <c r="C15" s="2"/>
      <c r="D15" s="2"/>
    </row>
    <row r="16" spans="2:4" x14ac:dyDescent="0.35">
      <c r="B16" s="2"/>
      <c r="C16" s="2"/>
      <c r="D16" s="2"/>
    </row>
    <row r="17" spans="2:4" x14ac:dyDescent="0.35">
      <c r="B17" s="2"/>
      <c r="C17" s="2"/>
      <c r="D17" s="2"/>
    </row>
    <row r="18" spans="2:4" x14ac:dyDescent="0.35">
      <c r="B18" s="2"/>
      <c r="C18" s="2"/>
      <c r="D18" s="2"/>
    </row>
    <row r="19" spans="2:4" x14ac:dyDescent="0.35">
      <c r="B19" s="2"/>
      <c r="C19" s="2"/>
      <c r="D19" s="2"/>
    </row>
    <row r="20" spans="2:4" x14ac:dyDescent="0.35">
      <c r="B20" s="2"/>
      <c r="C20" s="2"/>
      <c r="D20" s="2"/>
    </row>
    <row r="21" spans="2:4" x14ac:dyDescent="0.35">
      <c r="B21" s="2"/>
      <c r="C21" s="2"/>
      <c r="D21" s="2"/>
    </row>
    <row r="22" spans="2:4" x14ac:dyDescent="0.35">
      <c r="B22" s="2"/>
      <c r="C22" s="2"/>
      <c r="D22" s="2"/>
    </row>
    <row r="23" spans="2:4" x14ac:dyDescent="0.35">
      <c r="B23" s="2"/>
      <c r="C23" s="2"/>
      <c r="D23" s="2"/>
    </row>
    <row r="24" spans="2:4" x14ac:dyDescent="0.35">
      <c r="B24" s="2"/>
      <c r="C24" s="2"/>
      <c r="D24" s="2"/>
    </row>
    <row r="25" spans="2:4" x14ac:dyDescent="0.35">
      <c r="B25" s="2"/>
      <c r="C25" s="2"/>
      <c r="D25" s="2"/>
    </row>
    <row r="26" spans="2:4" x14ac:dyDescent="0.35">
      <c r="B26" s="2"/>
      <c r="C26" s="2"/>
      <c r="D26" s="2"/>
    </row>
    <row r="27" spans="2:4" x14ac:dyDescent="0.35">
      <c r="B27" s="2"/>
      <c r="C27" s="2"/>
      <c r="D2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Policy – Significant</TermName>
          <TermId xmlns="http://schemas.microsoft.com/office/infopath/2007/PartnerControls">b8faeb8d-1a87-44bd-8153-bff3c10363ae</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Crime Strategy Unit (CSU)</TermName>
          <TermId xmlns="http://schemas.microsoft.com/office/infopath/2007/PartnerControls">b1cd9a11-d3d5-4905-9f11-135d17502483</TermId>
        </TermInfo>
      </Terms>
    </jb5e598af17141539648acf311d7477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HO document" ma:contentTypeID="0x010100A5BF1C78D9F64B679A5EBDE1C6598EBC01008787C94F1D38F54E8D4BFEE64B129EEE" ma:contentTypeVersion="12" ma:contentTypeDescription="Create a new document." ma:contentTypeScope="" ma:versionID="03111031caf0a3a5bcfd5e36dcc78d96">
  <xsd:schema xmlns:xsd="http://www.w3.org/2001/XMLSchema" xmlns:xs="http://www.w3.org/2001/XMLSchema" xmlns:p="http://schemas.microsoft.com/office/2006/metadata/properties" xmlns:ns2="4e9417ab-6472-4075-af16-7dc6074df91e" xmlns:ns3="cead7266-2d30-40ba-9b05-25eb0561d86a" xmlns:ns4="3068c8c2-8824-40bf-b3f9-c6a64de55d60" targetNamespace="http://schemas.microsoft.com/office/2006/metadata/properties" ma:root="true" ma:fieldsID="bedd4ac70a3640d2208ea330554fa7d1" ns2:_="" ns3:_="" ns4:_="">
    <xsd:import namespace="4e9417ab-6472-4075-af16-7dc6074df91e"/>
    <xsd:import namespace="cead7266-2d30-40ba-9b05-25eb0561d86a"/>
    <xsd:import namespace="3068c8c2-8824-40bf-b3f9-c6a64de55d6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b4f2e4a-94a1-4e06-b5b2-834de3f86398}" ma:internalName="TaxCatchAll" ma:showField="CatchAllData" ma:web="cead7266-2d30-40ba-9b05-25eb0561d86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b4f2e4a-94a1-4e06-b5b2-834de3f86398}" ma:internalName="TaxCatchAllLabel" ma:readOnly="true" ma:showField="CatchAllDataLabel" ma:web="cead7266-2d30-40ba-9b05-25eb0561d86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13;#Neighbourhood Crime Unit (NCU)|beb0da6c-77e5-4c6f-8b86-e8b3f8f3b567"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olicy – Significant|b8faeb8d-1a87-44bd-8153-bff3c10363ae"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ead7266-2d30-40ba-9b05-25eb0561d86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68c8c2-8824-40bf-b3f9-c6a64de55d60"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3e580ec-c125-41f3-a307-e1c841722a86" ContentTypeId="0x010100A5BF1C78D9F64B679A5EBDE1C6598EBC01" PreviousValue="false"/>
</file>

<file path=customXml/itemProps1.xml><?xml version="1.0" encoding="utf-8"?>
<ds:datastoreItem xmlns:ds="http://schemas.openxmlformats.org/officeDocument/2006/customXml" ds:itemID="{BA1C054F-7C3C-4375-A271-E0ED1577E45E}">
  <ds:schemaRefs>
    <ds:schemaRef ds:uri="http://purl.org/dc/terms/"/>
    <ds:schemaRef ds:uri="http://schemas.microsoft.com/office/2006/metadata/properties"/>
    <ds:schemaRef ds:uri="3068c8c2-8824-40bf-b3f9-c6a64de55d60"/>
    <ds:schemaRef ds:uri="http://purl.org/dc/dcmitype/"/>
    <ds:schemaRef ds:uri="http://schemas.microsoft.com/office/infopath/2007/PartnerControls"/>
    <ds:schemaRef ds:uri="http://schemas.microsoft.com/office/2006/documentManagement/types"/>
    <ds:schemaRef ds:uri="http://purl.org/dc/elements/1.1/"/>
    <ds:schemaRef ds:uri="4e9417ab-6472-4075-af16-7dc6074df91e"/>
    <ds:schemaRef ds:uri="http://schemas.openxmlformats.org/package/2006/metadata/core-properties"/>
    <ds:schemaRef ds:uri="cead7266-2d30-40ba-9b05-25eb0561d86a"/>
    <ds:schemaRef ds:uri="http://www.w3.org/XML/1998/namespace"/>
  </ds:schemaRefs>
</ds:datastoreItem>
</file>

<file path=customXml/itemProps2.xml><?xml version="1.0" encoding="utf-8"?>
<ds:datastoreItem xmlns:ds="http://schemas.openxmlformats.org/officeDocument/2006/customXml" ds:itemID="{74C6665C-12F2-4051-B996-0599FDAE50EB}">
  <ds:schemaRefs>
    <ds:schemaRef ds:uri="http://schemas.microsoft.com/sharepoint/v3/contenttype/forms"/>
  </ds:schemaRefs>
</ds:datastoreItem>
</file>

<file path=customXml/itemProps3.xml><?xml version="1.0" encoding="utf-8"?>
<ds:datastoreItem xmlns:ds="http://schemas.openxmlformats.org/officeDocument/2006/customXml" ds:itemID="{78C2A420-38E7-43E0-B364-FC57404C0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cead7266-2d30-40ba-9b05-25eb0561d86a"/>
    <ds:schemaRef ds:uri="3068c8c2-8824-40bf-b3f9-c6a64de55d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B4266F-7640-45EA-B205-B55B9A2D646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Guidance</vt:lpstr>
      <vt:lpstr>Bidding</vt:lpstr>
      <vt:lpstr>Milestones and deliverables</vt:lpstr>
      <vt:lpstr>Projected Expenditure - Qtr2</vt:lpstr>
      <vt:lpstr>Projected Expenditure - Qtr3</vt:lpstr>
      <vt:lpstr>Projected Expenditure - Qtr4</vt:lpstr>
      <vt:lpstr>Matched resource </vt:lpstr>
      <vt:lpstr>Bidding!Print_Area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Kahlon Gurjit</dc:creator>
  <cp:keywords/>
  <dc:description/>
  <cp:lastModifiedBy>Fitzgerald-thompson Holly</cp:lastModifiedBy>
  <cp:revision/>
  <dcterms:created xsi:type="dcterms:W3CDTF">2019-12-20T18:05:39Z</dcterms:created>
  <dcterms:modified xsi:type="dcterms:W3CDTF">2020-07-24T13:28:28Z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0x010100A5BF1C78D9F64B679A5EBDE1C6598EBC01008787C94F1D38F54E8D4BFEE64B129EEE</vt:lpwstr>
  </property>
  <property fmtid="{D5CDD505-2E9C-101B-9397-08002B2CF9AE}" pid="5" name="HOBusinessUnit">
    <vt:lpwstr>3;#Crime Strategy Unit (CSU)|b1cd9a11-d3d5-4905-9f11-135d17502483</vt:lpwstr>
  </property>
  <property fmtid="{D5CDD505-2E9C-101B-9397-08002B2CF9AE}" pid="6" name="HOCopyrightLevel">
    <vt:lpwstr>2;#Crown|69589897-2828-4761-976e-717fd8e631c9</vt:lpwstr>
  </property>
  <property fmtid="{D5CDD505-2E9C-101B-9397-08002B2CF9AE}" pid="7" name="HOGovernmentSecurityClassification">
    <vt:lpwstr>1;#Official|14c80daa-741b-422c-9722-f71693c9ede4</vt:lpwstr>
  </property>
  <property fmtid="{D5CDD505-2E9C-101B-9397-08002B2CF9AE}" pid="8" name="HOSiteType">
    <vt:lpwstr>4;#Policy – Significant|b8faeb8d-1a87-44bd-8153-bff3c10363ae</vt:lpwstr>
  </property>
</Properties>
</file>