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Poise.Homeoffice.Local\Home\TMS7\Users\FitzgeH2\My Documents\Word\Budget Toolkits\"/>
    </mc:Choice>
  </mc:AlternateContent>
  <xr:revisionPtr revIDLastSave="0" documentId="8_{55402F5F-D4D1-4952-9568-67A6A10F775B}" xr6:coauthVersionLast="41" xr6:coauthVersionMax="41" xr10:uidLastSave="{00000000-0000-0000-0000-000000000000}"/>
  <bookViews>
    <workbookView xWindow="8340" yWindow="90" windowWidth="9810" windowHeight="9780" tabRatio="731" firstSheet="3" activeTab="6" xr2:uid="{00000000-000D-0000-FFFF-FFFF00000000}"/>
  </bookViews>
  <sheets>
    <sheet name="Guidance" sheetId="7" r:id="rId1"/>
    <sheet name="Bidding" sheetId="1" r:id="rId2"/>
    <sheet name="Milestones and deliverables" sheetId="8" r:id="rId3"/>
    <sheet name="Projected Expenditure - Qtr2" sheetId="2" r:id="rId4"/>
    <sheet name="Projected Expenditure - Qtr3" sheetId="5" r:id="rId5"/>
    <sheet name="Projected Expenditure - Qtr4" sheetId="6" r:id="rId6"/>
    <sheet name="Matched resource " sheetId="9" r:id="rId7"/>
  </sheets>
  <definedNames>
    <definedName name="_xlnm.Print_Area" localSheetId="1">Bidding!$A$1:$Y$29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8" i="1" l="1"/>
  <c r="L7" i="1"/>
  <c r="L6" i="1"/>
  <c r="K8" i="1"/>
  <c r="I7" i="1"/>
  <c r="U18" i="1"/>
  <c r="U17" i="1"/>
  <c r="U16" i="1"/>
  <c r="U13" i="1"/>
  <c r="U12" i="1"/>
  <c r="U11" i="1"/>
  <c r="U8" i="1"/>
  <c r="U7" i="1"/>
  <c r="U6" i="1"/>
  <c r="T18" i="1"/>
  <c r="T17" i="1"/>
  <c r="T16" i="1"/>
  <c r="T13" i="1"/>
  <c r="T12" i="1"/>
  <c r="T11" i="1"/>
  <c r="T8" i="1"/>
  <c r="T7" i="1"/>
  <c r="T6" i="1"/>
  <c r="O18" i="1"/>
  <c r="O17" i="1"/>
  <c r="O16" i="1"/>
  <c r="O13" i="1"/>
  <c r="O12" i="1"/>
  <c r="O11" i="1"/>
  <c r="O8" i="1"/>
  <c r="O7" i="1"/>
  <c r="O6" i="1"/>
  <c r="N16" i="1"/>
  <c r="N11" i="1"/>
  <c r="N6" i="1"/>
  <c r="N18" i="1"/>
  <c r="N17" i="1"/>
  <c r="N13" i="1"/>
  <c r="N12" i="1"/>
  <c r="N8" i="1"/>
  <c r="N7" i="1"/>
  <c r="I18" i="1"/>
  <c r="H18" i="1"/>
  <c r="I17" i="1"/>
  <c r="H17" i="1"/>
  <c r="I16" i="1"/>
  <c r="H16" i="1"/>
  <c r="I13" i="1"/>
  <c r="H13" i="1"/>
  <c r="I12" i="1"/>
  <c r="H12" i="1"/>
  <c r="I11" i="1"/>
  <c r="H11" i="1"/>
  <c r="I8" i="1"/>
  <c r="H8" i="1"/>
  <c r="H7" i="1"/>
  <c r="I6" i="1"/>
  <c r="H6" i="1"/>
  <c r="J13" i="1" l="1"/>
  <c r="P11" i="1"/>
  <c r="P13" i="1"/>
  <c r="J12" i="1"/>
  <c r="J6" i="1"/>
  <c r="J11" i="1"/>
  <c r="J17" i="1"/>
  <c r="P12" i="1"/>
  <c r="P8" i="1"/>
  <c r="P6" i="1"/>
  <c r="P7" i="1"/>
  <c r="J8" i="1"/>
  <c r="J7" i="1"/>
  <c r="T9" i="1"/>
  <c r="H9" i="1"/>
  <c r="P17" i="1"/>
  <c r="P18" i="1"/>
  <c r="J16" i="1"/>
  <c r="J18" i="1"/>
  <c r="P16" i="1"/>
  <c r="I9" i="1"/>
  <c r="I19" i="1"/>
  <c r="H19" i="1"/>
  <c r="N19" i="1"/>
  <c r="I14" i="1"/>
  <c r="H14" i="1"/>
  <c r="V18" i="1"/>
  <c r="V16" i="1"/>
  <c r="V13" i="1"/>
  <c r="V12" i="1"/>
  <c r="U14" i="1"/>
  <c r="V8" i="1"/>
  <c r="V17" i="1"/>
  <c r="T14" i="1"/>
  <c r="V7" i="1"/>
  <c r="U9" i="1"/>
  <c r="U19" i="1"/>
  <c r="O19" i="1"/>
  <c r="O14" i="1"/>
  <c r="O9" i="1"/>
  <c r="N9" i="1"/>
  <c r="N14" i="1"/>
  <c r="T19" i="1"/>
  <c r="V11" i="1"/>
  <c r="V6" i="1"/>
  <c r="P14" i="1" l="1"/>
  <c r="J14" i="1"/>
  <c r="P9" i="1"/>
  <c r="V9" i="1"/>
  <c r="J9" i="1"/>
  <c r="J19" i="1"/>
  <c r="P19" i="1"/>
  <c r="N20" i="1"/>
  <c r="H20" i="1"/>
  <c r="I20" i="1"/>
  <c r="V19" i="1"/>
  <c r="V14" i="1"/>
  <c r="U20" i="1"/>
  <c r="T20" i="1"/>
  <c r="O20" i="1"/>
  <c r="P20" i="1" l="1"/>
  <c r="J20" i="1"/>
  <c r="V20" i="1"/>
  <c r="C7" i="1"/>
  <c r="C6" i="1"/>
  <c r="R18" i="1" l="1"/>
  <c r="R17" i="1"/>
  <c r="R16" i="1"/>
  <c r="R13" i="1"/>
  <c r="R12" i="1"/>
  <c r="R11" i="1"/>
  <c r="R8" i="1"/>
  <c r="R7" i="1"/>
  <c r="R6" i="1"/>
  <c r="Q13" i="1"/>
  <c r="Q12" i="1"/>
  <c r="Q11" i="1"/>
  <c r="Q18" i="1"/>
  <c r="Q17" i="1"/>
  <c r="Q16" i="1"/>
  <c r="Q8" i="1"/>
  <c r="Q7" i="1"/>
  <c r="Q6" i="1"/>
  <c r="L11" i="1"/>
  <c r="L18" i="1"/>
  <c r="L17" i="1"/>
  <c r="L16" i="1"/>
  <c r="L13" i="1"/>
  <c r="L12" i="1"/>
  <c r="K18" i="1"/>
  <c r="K17" i="1"/>
  <c r="K16" i="1"/>
  <c r="K13" i="1"/>
  <c r="K12" i="1"/>
  <c r="K11" i="1"/>
  <c r="K7" i="1"/>
  <c r="K6" i="1"/>
  <c r="F18" i="1"/>
  <c r="F17" i="1"/>
  <c r="F16" i="1"/>
  <c r="F13" i="1"/>
  <c r="F12" i="1"/>
  <c r="F11" i="1"/>
  <c r="F8" i="1"/>
  <c r="F7" i="1"/>
  <c r="X7" i="1" s="1"/>
  <c r="F6" i="1"/>
  <c r="E18" i="1"/>
  <c r="E17" i="1"/>
  <c r="E16" i="1"/>
  <c r="E13" i="1"/>
  <c r="E12" i="1"/>
  <c r="E11" i="1"/>
  <c r="E8" i="1"/>
  <c r="E7" i="1"/>
  <c r="E6" i="1"/>
  <c r="C18" i="1"/>
  <c r="C17" i="1"/>
  <c r="C16" i="1"/>
  <c r="C13" i="1"/>
  <c r="C12" i="1"/>
  <c r="C11" i="1"/>
  <c r="C8" i="1"/>
  <c r="B17" i="1"/>
  <c r="B16" i="1"/>
  <c r="B13" i="1"/>
  <c r="B12" i="1"/>
  <c r="B11" i="1"/>
  <c r="X6" i="1" l="1"/>
  <c r="X8" i="1"/>
  <c r="W17" i="1"/>
  <c r="X16" i="1"/>
  <c r="X17" i="1"/>
  <c r="W16" i="1"/>
  <c r="X18" i="1"/>
  <c r="W13" i="1"/>
  <c r="X11" i="1"/>
  <c r="W11" i="1"/>
  <c r="X12" i="1"/>
  <c r="X13" i="1"/>
  <c r="W12" i="1"/>
  <c r="K19" i="1"/>
  <c r="B8" i="1"/>
  <c r="W8" i="1" s="1"/>
  <c r="B18" i="1"/>
  <c r="W18" i="1" s="1"/>
  <c r="E31" i="6"/>
  <c r="D31" i="6"/>
  <c r="E31" i="5"/>
  <c r="D31" i="5"/>
  <c r="B7" i="1"/>
  <c r="W7" i="1" s="1"/>
  <c r="B6" i="1"/>
  <c r="W6" i="1" s="1"/>
  <c r="D31" i="2"/>
  <c r="E31" i="2"/>
  <c r="W9" i="1" l="1"/>
  <c r="R19" i="1"/>
  <c r="Q19" i="1"/>
  <c r="L19" i="1"/>
  <c r="F19" i="1"/>
  <c r="C19" i="1"/>
  <c r="B19" i="1"/>
  <c r="S18" i="1"/>
  <c r="M18" i="1"/>
  <c r="G18" i="1"/>
  <c r="D18" i="1"/>
  <c r="S17" i="1"/>
  <c r="M17" i="1"/>
  <c r="G17" i="1"/>
  <c r="D17" i="1"/>
  <c r="S16" i="1"/>
  <c r="M16" i="1"/>
  <c r="D16" i="1"/>
  <c r="G16" i="1" s="1"/>
  <c r="R14" i="1"/>
  <c r="Q14" i="1"/>
  <c r="L14" i="1"/>
  <c r="K14" i="1"/>
  <c r="F14" i="1"/>
  <c r="E14" i="1"/>
  <c r="C14" i="1"/>
  <c r="B14" i="1"/>
  <c r="S13" i="1"/>
  <c r="M13" i="1"/>
  <c r="G13" i="1"/>
  <c r="D13" i="1"/>
  <c r="S12" i="1"/>
  <c r="M12" i="1"/>
  <c r="G12" i="1"/>
  <c r="D12" i="1"/>
  <c r="S11" i="1"/>
  <c r="M11" i="1"/>
  <c r="G11" i="1"/>
  <c r="D11" i="1"/>
  <c r="R9" i="1"/>
  <c r="Q9" i="1"/>
  <c r="L9" i="1"/>
  <c r="K9" i="1"/>
  <c r="F9" i="1"/>
  <c r="E9" i="1"/>
  <c r="C9" i="1"/>
  <c r="B9" i="1"/>
  <c r="S8" i="1"/>
  <c r="M8" i="1"/>
  <c r="G8" i="1"/>
  <c r="D8" i="1"/>
  <c r="S7" i="1"/>
  <c r="M7" i="1"/>
  <c r="G7" i="1"/>
  <c r="D7" i="1"/>
  <c r="S6" i="1"/>
  <c r="M6" i="1"/>
  <c r="G6" i="1"/>
  <c r="D6" i="1"/>
  <c r="E19" i="1" l="1"/>
  <c r="E20" i="1" s="1"/>
  <c r="Y16" i="1"/>
  <c r="Q20" i="1"/>
  <c r="L20" i="1"/>
  <c r="Y13" i="1"/>
  <c r="Y17" i="1"/>
  <c r="B20" i="1"/>
  <c r="Y7" i="1"/>
  <c r="F20" i="1"/>
  <c r="K20" i="1"/>
  <c r="R20" i="1"/>
  <c r="C20" i="1"/>
  <c r="Y8" i="1"/>
  <c r="X19" i="1"/>
  <c r="AD19" i="1" s="1"/>
  <c r="M9" i="1"/>
  <c r="G9" i="1"/>
  <c r="D14" i="1"/>
  <c r="AA9" i="1"/>
  <c r="M19" i="1"/>
  <c r="X9" i="1"/>
  <c r="AD9" i="1" s="1"/>
  <c r="S14" i="1"/>
  <c r="G19" i="1"/>
  <c r="M14" i="1"/>
  <c r="D19" i="1"/>
  <c r="S9" i="1"/>
  <c r="G14" i="1"/>
  <c r="Y12" i="1"/>
  <c r="Y18" i="1"/>
  <c r="D9" i="1"/>
  <c r="W14" i="1"/>
  <c r="AA14" i="1" s="1"/>
  <c r="X14" i="1"/>
  <c r="AD14" i="1" s="1"/>
  <c r="S19" i="1"/>
  <c r="Y6" i="1"/>
  <c r="Y11" i="1"/>
  <c r="W19" i="1" l="1"/>
  <c r="AA19" i="1" s="1"/>
  <c r="Y14" i="1"/>
  <c r="M20" i="1"/>
  <c r="D20" i="1"/>
  <c r="Y19" i="1"/>
  <c r="X20" i="1"/>
  <c r="Y9" i="1"/>
  <c r="S20" i="1"/>
  <c r="G20" i="1"/>
  <c r="W20" i="1" l="1"/>
  <c r="Y20" i="1"/>
</calcChain>
</file>

<file path=xl/sharedStrings.xml><?xml version="1.0" encoding="utf-8"?>
<sst xmlns="http://schemas.openxmlformats.org/spreadsheetml/2006/main" count="193" uniqueCount="98">
  <si>
    <t>Safer Streets Fund
Budget Toolkit</t>
  </si>
  <si>
    <r>
      <rPr>
        <b/>
        <u/>
        <sz val="12"/>
        <color theme="1"/>
        <rFont val="Arial"/>
        <family val="2"/>
      </rPr>
      <t>Bidding Tab</t>
    </r>
    <r>
      <rPr>
        <sz val="12"/>
        <color theme="1"/>
        <rFont val="Arial"/>
        <family val="2"/>
      </rPr>
      <t xml:space="preserve">
- The table on this tab is locked for editting. The budgeted / actual costs is automatically populated based on the information that is provided on the Quarter 2 - Quarter 4 Projected Expenditure tabs.
- Checks have been built in to ensure important information is captured. If the 'Expenditure Category' and the 'month'  dropdown is not filled in, it will display an error message.
- Please ensure you complete the information requested in Rows 22-29
</t>
    </r>
    <r>
      <rPr>
        <b/>
        <u/>
        <sz val="12"/>
        <color theme="1"/>
        <rFont val="Arial"/>
        <family val="2"/>
      </rPr>
      <t>Milestones and deliverables tab</t>
    </r>
    <r>
      <rPr>
        <sz val="12"/>
        <color theme="1"/>
        <rFont val="Arial"/>
        <family val="2"/>
      </rPr>
      <t xml:space="preserve">
- This tab provides space for you to provide interim milestones against your individual project deliverables. Please provide details of the month, milestone and related deliverable (e.g. July, apply for planning permission, street lighting). This tab will be assessed as part of the question 'ability to deliver', so you are encouraged to ensure these are detailed and give assessors sufficient information to understand your delivery plans. The deliverables should align with the proposed deliverables in your application. You can expand this list if needed.    
</t>
    </r>
    <r>
      <rPr>
        <b/>
        <u/>
        <sz val="12"/>
        <color theme="1"/>
        <rFont val="Arial"/>
        <family val="2"/>
      </rPr>
      <t>Project Expenditure Tabs</t>
    </r>
    <r>
      <rPr>
        <sz val="12"/>
        <color theme="1"/>
        <rFont val="Arial"/>
        <family val="2"/>
      </rPr>
      <t xml:space="preserve">
As part of your bid, we would like you to provide details of your </t>
    </r>
    <r>
      <rPr>
        <b/>
        <sz val="12"/>
        <color theme="1"/>
        <rFont val="Arial"/>
        <family val="2"/>
      </rPr>
      <t>project expenditure</t>
    </r>
    <r>
      <rPr>
        <sz val="12"/>
        <color theme="1"/>
        <rFont val="Arial"/>
        <family val="2"/>
      </rPr>
      <t xml:space="preserve"> for each quarter.
</t>
    </r>
    <r>
      <rPr>
        <b/>
        <sz val="12"/>
        <color theme="1"/>
        <rFont val="Arial"/>
        <family val="2"/>
      </rPr>
      <t xml:space="preserve">Project Expenditure </t>
    </r>
    <r>
      <rPr>
        <sz val="12"/>
        <color theme="1"/>
        <rFont val="Arial"/>
        <family val="2"/>
      </rPr>
      <t xml:space="preserve">
Three types of information required here is:
- </t>
    </r>
    <r>
      <rPr>
        <b/>
        <sz val="12"/>
        <color theme="1"/>
        <rFont val="Arial"/>
        <family val="2"/>
      </rPr>
      <t>Expenditure Type</t>
    </r>
    <r>
      <rPr>
        <sz val="12"/>
        <color theme="1"/>
        <rFont val="Arial"/>
        <family val="2"/>
      </rPr>
      <t xml:space="preserve"> - Use the drop down to select the type of expenditure. We have provided 4 main categories - </t>
    </r>
    <r>
      <rPr>
        <b/>
        <sz val="12"/>
        <color theme="1"/>
        <rFont val="Arial"/>
        <family val="2"/>
      </rPr>
      <t>People</t>
    </r>
    <r>
      <rPr>
        <sz val="12"/>
        <color theme="1"/>
        <rFont val="Arial"/>
        <family val="2"/>
      </rPr>
      <t xml:space="preserve"> (eg. project managers, staff), </t>
    </r>
    <r>
      <rPr>
        <b/>
        <sz val="12"/>
        <color theme="1"/>
        <rFont val="Arial"/>
        <family val="2"/>
      </rPr>
      <t>Equipment</t>
    </r>
    <r>
      <rPr>
        <sz val="12"/>
        <color theme="1"/>
        <rFont val="Arial"/>
        <family val="2"/>
      </rPr>
      <t xml:space="preserve"> (eg, Doors, alleygates, street lights), </t>
    </r>
    <r>
      <rPr>
        <b/>
        <sz val="12"/>
        <color theme="1"/>
        <rFont val="Arial"/>
        <family val="2"/>
      </rPr>
      <t>Subcontracting</t>
    </r>
    <r>
      <rPr>
        <sz val="12"/>
        <color theme="1"/>
        <rFont val="Arial"/>
        <family val="2"/>
      </rPr>
      <t xml:space="preserve"> (eg. arrangements with partners to deliver services or procure equipment), and </t>
    </r>
    <r>
      <rPr>
        <b/>
        <sz val="12"/>
        <color theme="1"/>
        <rFont val="Arial"/>
        <family val="2"/>
      </rPr>
      <t xml:space="preserve">Other </t>
    </r>
    <r>
      <rPr>
        <sz val="12"/>
        <color theme="1"/>
        <rFont val="Arial"/>
        <family val="2"/>
      </rPr>
      <t xml:space="preserve">(e.g. crime prevention publicity materials). For Equipment, Subcontracting and Other categories, a capital and non capital option is provided. PCCs should refer to their accounting rules on capitalisation in deciding which expenditure type to choose. 
- </t>
    </r>
    <r>
      <rPr>
        <b/>
        <sz val="12"/>
        <color theme="1"/>
        <rFont val="Arial"/>
        <family val="2"/>
      </rPr>
      <t xml:space="preserve">Service / Item Procurred - </t>
    </r>
    <r>
      <rPr>
        <sz val="12"/>
        <color theme="1"/>
        <rFont val="Arial"/>
        <family val="2"/>
      </rPr>
      <t xml:space="preserve">this should be drafted so that it is easy for assessors to understand how these purchases link to your proposed deliverables.
- </t>
    </r>
    <r>
      <rPr>
        <b/>
        <sz val="12"/>
        <color theme="1"/>
        <rFont val="Arial"/>
        <family val="2"/>
      </rPr>
      <t>Budgeted / quoted amount.</t>
    </r>
    <r>
      <rPr>
        <sz val="12"/>
        <color theme="1"/>
        <rFont val="Arial"/>
        <family val="2"/>
      </rPr>
      <t xml:space="preserve">
- </t>
    </r>
    <r>
      <rPr>
        <b/>
        <sz val="12"/>
        <color theme="1"/>
        <rFont val="Arial"/>
        <family val="2"/>
      </rPr>
      <t xml:space="preserve">Actual spend </t>
    </r>
    <r>
      <rPr>
        <sz val="12"/>
        <color theme="1"/>
        <rFont val="Arial"/>
        <family val="2"/>
      </rPr>
      <t xml:space="preserve">(does not need to be filled out in the initial application, but will be monitored during the grant period).
</t>
    </r>
    <r>
      <rPr>
        <sz val="16"/>
        <color rgb="FF00B0F0"/>
        <rFont val="Webdings"/>
        <family val="1"/>
        <charset val="2"/>
      </rPr>
      <t>i</t>
    </r>
    <r>
      <rPr>
        <sz val="16"/>
        <color rgb="FF00B0F0"/>
        <rFont val="Arial"/>
        <family val="2"/>
      </rPr>
      <t xml:space="preserve"> </t>
    </r>
    <r>
      <rPr>
        <sz val="12"/>
        <color rgb="FF00B0F0"/>
        <rFont val="Arial"/>
        <family val="2"/>
      </rPr>
      <t>If you require more space on the space, drag the lever on the right hand corner of the table to expand the table.</t>
    </r>
    <r>
      <rPr>
        <sz val="12"/>
        <color theme="1"/>
        <rFont val="Arial"/>
        <family val="2"/>
      </rPr>
      <t xml:space="preserve">
</t>
    </r>
    <r>
      <rPr>
        <b/>
        <u/>
        <sz val="12"/>
        <color theme="1"/>
        <rFont val="Arial"/>
        <family val="2"/>
      </rPr>
      <t>Matched resource tab</t>
    </r>
    <r>
      <rPr>
        <sz val="12"/>
        <color theme="1"/>
        <rFont val="Arial"/>
        <family val="2"/>
      </rPr>
      <t xml:space="preserve">
Whilst we encourage areas to provide matched resource as part of their plan, it is not a requirement of funding and will not be assessed as part of your bid. However to assist us with quantifying the overall spend within plans and to inform our value for money assessments of the fund overall, we ask Bidders to provide an overview of any matched resource they will be providing and its value. Where this is not a financial contribution you are asked to provide both a high level quantification (e.g. number of staff hours) and estimated financial value. You can provide any further contextual information (e.g. if the matched resource will fall in future years) in the comments/further info column. 
                                                                                                                                                                                      </t>
    </r>
  </si>
  <si>
    <t>Safer Streets Fund</t>
  </si>
  <si>
    <t>NAME OF BIDDING ENTITY</t>
  </si>
  <si>
    <t>Checks</t>
  </si>
  <si>
    <t xml:space="preserve">Reporting period:  </t>
  </si>
  <si>
    <t>People</t>
  </si>
  <si>
    <t>Equipment (Expense)</t>
  </si>
  <si>
    <t>Equipment (Capital)</t>
  </si>
  <si>
    <t>Subcontracting (Expense)</t>
  </si>
  <si>
    <t>Subcontracting (Capital)</t>
  </si>
  <si>
    <t>Other (Expense)</t>
  </si>
  <si>
    <t>Other (Capital)</t>
  </si>
  <si>
    <t>Total</t>
  </si>
  <si>
    <t>Budgeted / Quoted Cost</t>
  </si>
  <si>
    <t>Actual Cost</t>
  </si>
  <si>
    <t>Budget</t>
  </si>
  <si>
    <t>Actual/Forecast</t>
  </si>
  <si>
    <t>Variance</t>
  </si>
  <si>
    <t>Quarter 2</t>
  </si>
  <si>
    <t>Q2 sub-total</t>
  </si>
  <si>
    <t>Quarter 3</t>
  </si>
  <si>
    <t>Q3 sub-total</t>
  </si>
  <si>
    <t>Quarter 4</t>
  </si>
  <si>
    <t>Q4 sub-total</t>
  </si>
  <si>
    <t xml:space="preserve">Completed by: </t>
  </si>
  <si>
    <t>Date Updated:</t>
  </si>
  <si>
    <t>Contact</t>
  </si>
  <si>
    <t>Email address</t>
  </si>
  <si>
    <t>Grant allocation agreed</t>
  </si>
  <si>
    <t>Address</t>
  </si>
  <si>
    <t>Supplier Code</t>
  </si>
  <si>
    <t xml:space="preserve">Safer Streets Fund </t>
  </si>
  <si>
    <t>Month</t>
  </si>
  <si>
    <t>Milestone</t>
  </si>
  <si>
    <t xml:space="preserve">Related deliverable </t>
  </si>
  <si>
    <t>Qtr 2: Jul-Sept</t>
  </si>
  <si>
    <t>Projected Expenditure</t>
  </si>
  <si>
    <t>Expenditure Category</t>
  </si>
  <si>
    <t>Service / Item Procurred</t>
  </si>
  <si>
    <t>Total Budget/Actual Spend for the Quarter</t>
  </si>
  <si>
    <t>Qtr 3: Oct-Dec</t>
  </si>
  <si>
    <t>Qtr 4: Jan-March</t>
  </si>
  <si>
    <t xml:space="preserve">Service/item </t>
  </si>
  <si>
    <t xml:space="preserve">Estimated value </t>
  </si>
  <si>
    <t xml:space="preserve">Comments/further info  </t>
  </si>
  <si>
    <t>Project officer based with PCC</t>
  </si>
  <si>
    <t>Removal of Graffiti on buildings in main square</t>
  </si>
  <si>
    <t>Overheads</t>
  </si>
  <si>
    <t>Replace 12 current lamppost with 8m posts capable of hosting deployable CCTV</t>
  </si>
  <si>
    <t>New brackets to 2 existing lampposts capable of hosting deployable CCTV</t>
  </si>
  <si>
    <t>Upgraded lighting across area including new lanterns and associated cabling where required</t>
  </si>
  <si>
    <t>Tree and shrub maintenance to improve natural surveillance in residential areas and main square</t>
  </si>
  <si>
    <t>Addition of artwork to empty shop fronts to enhance the area and encourage footfall.</t>
  </si>
  <si>
    <t>Floor painting of roads, games and playground activities to enhance the area and encourage use by local children and Harmony family hub</t>
  </si>
  <si>
    <t>2 laptops for use with CCTV system allowing local access to camera feed in required</t>
  </si>
  <si>
    <t>Home security packs for residents, to include locks, timers, alarms</t>
  </si>
  <si>
    <t>Literature and publicity material supporting crime prevention</t>
  </si>
  <si>
    <t>Running crime prevention workshops and community engagement from community centres in the area</t>
  </si>
  <si>
    <t>Purchase of 14 Deployable CCTV camera's with 5 year maintenance, support &amp; airtime agreement</t>
  </si>
  <si>
    <t>7ft high metal gate &amp; fencing  installed between No 8 Yardley &amp; Hillfileds House</t>
  </si>
  <si>
    <t>Removal of the brick planters, which are in poor condition and remove landscaping to increase natural surveillance of the area.</t>
  </si>
  <si>
    <t>Removal of derelict wall to improve area and enhance pathway</t>
  </si>
  <si>
    <t>Up grading and additional fixed CCTV equipment</t>
  </si>
  <si>
    <t>Tree and shrub maintenance to improve natural surveillance</t>
  </si>
  <si>
    <t>Project support (Coventry City Council Staff)</t>
  </si>
  <si>
    <t>CCTV Monitoring via current control room (Est)</t>
  </si>
  <si>
    <t>Community engagement</t>
  </si>
  <si>
    <t>Management support</t>
  </si>
  <si>
    <t>July</t>
  </si>
  <si>
    <t>Deployable CCTV</t>
  </si>
  <si>
    <t>August</t>
  </si>
  <si>
    <t>Removal of Graffiti on empty buildings in main square</t>
  </si>
  <si>
    <t>Graffiti removal</t>
  </si>
  <si>
    <t>Purchase of Literature for crime prevention workshops</t>
  </si>
  <si>
    <t>Crime prevention workshops and publicity materials</t>
  </si>
  <si>
    <t>September</t>
  </si>
  <si>
    <t>Additional lighting and installation of suitable lampposts capable of hosting deployable CCTV</t>
  </si>
  <si>
    <t>Pruning and lifting of selected tree canopy's</t>
  </si>
  <si>
    <t>Start of improvements to current lighting in areas identified during Q1</t>
  </si>
  <si>
    <t>Improved lighting</t>
  </si>
  <si>
    <t>Purchase of first batch of home security packes to support the crime prevention workshops</t>
  </si>
  <si>
    <t>October</t>
  </si>
  <si>
    <t>Gating alleyways</t>
  </si>
  <si>
    <t>Running crime prevention workshops and community engagement from current community centres in the area</t>
  </si>
  <si>
    <t>December</t>
  </si>
  <si>
    <t>Continued crime prevention workshops and community engagement from current community centres in the area</t>
  </si>
  <si>
    <t>Up grade and renewal of CCTV equipment to current standard to allow coverage of identified area. Including 5 year maintenance and support package</t>
  </si>
  <si>
    <t>Fixed CCTV</t>
  </si>
  <si>
    <t>Removal of raised shrub beds and walls that act as focal points for crime</t>
  </si>
  <si>
    <t>March</t>
  </si>
  <si>
    <t>Removal of two phone boxes</t>
  </si>
  <si>
    <t>Removal of telephone kiosks</t>
  </si>
  <si>
    <t>Final run of communty workshops in local venues</t>
  </si>
  <si>
    <t>Martin Lawlor</t>
  </si>
  <si>
    <t>11th March</t>
  </si>
  <si>
    <t>Craig Hickin</t>
  </si>
  <si>
    <t>Craig.hickin@coventry.gov.uk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</si>
</sst>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44" formatCode="_-&quot;£&quot;* #,##0.00_-;\-&quot;£&quot;* #,##0.00_-;_-&quot;£&quot;* &quot;-&quot;??_-;_-@_-"/>
    <numFmt numFmtId="43" formatCode="_-* #,##0.00_-;\-* #,##0.00_-;_-* &quot;-&quot;??_-;_-@_-"/>
    <numFmt numFmtId="164" formatCode="_-* #,##0_-;\-* #,##0_-;_-* &quot;-&quot;??_-;_-@_-"/>
  </numFmts>
  <fonts count="22" x14ac:knownFonts="1">
    <font>
      <sz val="11"/>
      <color theme="1"/>
      <name val="Calibri"/>
      <family val="2"/>
      <scheme val="minor"/>
    </font>
    <font>
      <sz val="11"/>
      <color theme="1"/>
      <name val="Calibri"/>
      <family val="2"/>
      <scheme val="minor"/>
    </font>
    <font>
      <b/>
      <sz val="13"/>
      <color theme="1"/>
      <name val="Calibri"/>
      <family val="2"/>
      <scheme val="minor"/>
    </font>
    <font>
      <sz val="10"/>
      <color theme="1"/>
      <name val="Calibri"/>
      <family val="2"/>
      <scheme val="minor"/>
    </font>
    <font>
      <b/>
      <sz val="10"/>
      <color theme="1"/>
      <name val="Calibri"/>
      <family val="2"/>
      <scheme val="minor"/>
    </font>
    <font>
      <b/>
      <i/>
      <sz val="10"/>
      <color theme="1"/>
      <name val="Calibri"/>
      <family val="2"/>
      <scheme val="minor"/>
    </font>
    <font>
      <b/>
      <sz val="12"/>
      <color theme="1"/>
      <name val="Calibri"/>
      <family val="2"/>
      <scheme val="minor"/>
    </font>
    <font>
      <b/>
      <sz val="11"/>
      <color theme="0"/>
      <name val="Calibri"/>
      <family val="2"/>
      <scheme val="minor"/>
    </font>
    <font>
      <b/>
      <sz val="11"/>
      <color theme="1"/>
      <name val="Calibri"/>
      <family val="2"/>
      <scheme val="minor"/>
    </font>
    <font>
      <b/>
      <sz val="10"/>
      <color theme="0"/>
      <name val="Calibri"/>
      <family val="2"/>
      <scheme val="minor"/>
    </font>
    <font>
      <b/>
      <sz val="8"/>
      <color rgb="FFC00000"/>
      <name val="Calibri"/>
      <family val="2"/>
      <scheme val="minor"/>
    </font>
    <font>
      <sz val="8"/>
      <color theme="1"/>
      <name val="Calibri"/>
      <family val="2"/>
      <scheme val="minor"/>
    </font>
    <font>
      <b/>
      <sz val="8"/>
      <color theme="1"/>
      <name val="Calibri"/>
      <family val="2"/>
      <scheme val="minor"/>
    </font>
    <font>
      <b/>
      <sz val="16"/>
      <color theme="1"/>
      <name val="Arial"/>
      <family val="2"/>
    </font>
    <font>
      <sz val="12"/>
      <color theme="1"/>
      <name val="Arial"/>
      <family val="2"/>
    </font>
    <font>
      <b/>
      <u/>
      <sz val="12"/>
      <color theme="1"/>
      <name val="Arial"/>
      <family val="2"/>
    </font>
    <font>
      <b/>
      <sz val="12"/>
      <color theme="1"/>
      <name val="Arial"/>
      <family val="2"/>
    </font>
    <font>
      <sz val="12"/>
      <color rgb="FF00B0F0"/>
      <name val="Arial"/>
      <family val="2"/>
    </font>
    <font>
      <sz val="16"/>
      <color rgb="FF00B0F0"/>
      <name val="Arial"/>
      <family val="2"/>
    </font>
    <font>
      <sz val="16"/>
      <color rgb="FF00B0F0"/>
      <name val="Webdings"/>
      <family val="1"/>
      <charset val="2"/>
    </font>
    <font>
      <sz val="11"/>
      <color theme="0"/>
      <name val="Calibri"/>
      <scheme val="minor"/>
    </font>
    <font>
      <u/>
      <sz val="11"/>
      <color theme="10"/>
      <name val="Calibri"/>
      <family val="2"/>
      <scheme val="minor"/>
    </font>
  </fonts>
  <fills count="8">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rgb="FF002060"/>
        <bgColor indexed="64"/>
      </patternFill>
    </fill>
    <fill>
      <patternFill patternType="solid">
        <fgColor theme="0"/>
        <bgColor indexed="64"/>
      </patternFill>
    </fill>
  </fills>
  <borders count="37">
    <border>
      <left/>
      <right/>
      <top/>
      <bottom/>
      <diagonal/>
    </border>
    <border>
      <left style="medium">
        <color theme="0" tint="-0.249977111117893"/>
      </left>
      <right/>
      <top style="medium">
        <color theme="0" tint="-0.249977111117893"/>
      </top>
      <bottom style="thin">
        <color theme="0" tint="-0.249977111117893"/>
      </bottom>
      <diagonal/>
    </border>
    <border>
      <left style="medium">
        <color theme="0" tint="-0.249977111117893"/>
      </left>
      <right style="thin">
        <color theme="0" tint="-0.249977111117893"/>
      </right>
      <top style="medium">
        <color theme="0" tint="-0.249977111117893"/>
      </top>
      <bottom style="thin">
        <color theme="0" tint="-0.249977111117893"/>
      </bottom>
      <diagonal/>
    </border>
    <border>
      <left style="thin">
        <color theme="0" tint="-0.249977111117893"/>
      </left>
      <right style="thin">
        <color theme="0" tint="-0.249977111117893"/>
      </right>
      <top style="medium">
        <color theme="0" tint="-0.249977111117893"/>
      </top>
      <bottom style="thin">
        <color theme="0" tint="-0.249977111117893"/>
      </bottom>
      <diagonal/>
    </border>
    <border>
      <left style="thin">
        <color theme="0" tint="-0.249977111117893"/>
      </left>
      <right style="medium">
        <color theme="0" tint="-0.249977111117893"/>
      </right>
      <top style="medium">
        <color theme="0" tint="-0.249977111117893"/>
      </top>
      <bottom style="thin">
        <color theme="0" tint="-0.249977111117893"/>
      </bottom>
      <diagonal/>
    </border>
    <border>
      <left style="medium">
        <color theme="0" tint="-0.249977111117893"/>
      </left>
      <right/>
      <top style="thin">
        <color theme="0" tint="-0.249977111117893"/>
      </top>
      <bottom style="medium">
        <color theme="0" tint="-0.249977111117893"/>
      </bottom>
      <diagonal/>
    </border>
    <border>
      <left style="medium">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style="medium">
        <color theme="0" tint="-0.249977111117893"/>
      </right>
      <top style="thin">
        <color theme="0" tint="-0.249977111117893"/>
      </top>
      <bottom style="medium">
        <color theme="0" tint="-0.249977111117893"/>
      </bottom>
      <diagonal/>
    </border>
    <border>
      <left style="medium">
        <color theme="0" tint="-0.249977111117893"/>
      </left>
      <right/>
      <top style="medium">
        <color theme="0" tint="-0.249977111117893"/>
      </top>
      <bottom style="medium">
        <color theme="0" tint="-0.249977111117893"/>
      </bottom>
      <diagonal/>
    </border>
    <border>
      <left style="medium">
        <color theme="0" tint="-0.249977111117893"/>
      </left>
      <right style="thin">
        <color theme="0" tint="-0.249977111117893"/>
      </right>
      <top style="medium">
        <color theme="0" tint="-0.249977111117893"/>
      </top>
      <bottom style="medium">
        <color theme="0" tint="-0.249977111117893"/>
      </bottom>
      <diagonal/>
    </border>
    <border>
      <left style="thin">
        <color theme="0" tint="-0.249977111117893"/>
      </left>
      <right style="thin">
        <color theme="0" tint="-0.249977111117893"/>
      </right>
      <top style="medium">
        <color theme="0" tint="-0.249977111117893"/>
      </top>
      <bottom style="medium">
        <color theme="0" tint="-0.249977111117893"/>
      </bottom>
      <diagonal/>
    </border>
    <border>
      <left style="thin">
        <color theme="0" tint="-0.249977111117893"/>
      </left>
      <right style="medium">
        <color theme="0" tint="-0.249977111117893"/>
      </right>
      <top style="medium">
        <color theme="0" tint="-0.249977111117893"/>
      </top>
      <bottom style="medium">
        <color theme="0" tint="-0.249977111117893"/>
      </bottom>
      <diagonal/>
    </border>
    <border>
      <left style="medium">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medium">
        <color theme="0" tint="-0.249977111117893"/>
      </left>
      <right/>
      <top style="thin">
        <color theme="0" tint="-0.249977111117893"/>
      </top>
      <bottom style="thin">
        <color theme="0" tint="-0.249977111117893"/>
      </bottom>
      <diagonal/>
    </border>
    <border>
      <left style="medium">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medium">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indexed="64"/>
      </left>
      <right style="thin">
        <color indexed="64"/>
      </right>
      <top style="thin">
        <color indexed="64"/>
      </top>
      <bottom style="thin">
        <color indexed="64"/>
      </bottom>
      <diagonal/>
    </border>
    <border>
      <left style="medium">
        <color theme="0" tint="-0.249977111117893"/>
      </left>
      <right/>
      <top/>
      <bottom/>
      <diagonal/>
    </border>
    <border>
      <left style="medium">
        <color theme="0" tint="-0.249977111117893"/>
      </left>
      <right style="thin">
        <color theme="0" tint="-0.249977111117893"/>
      </right>
      <top/>
      <bottom/>
      <diagonal/>
    </border>
    <border>
      <left style="thin">
        <color theme="0" tint="-0.249977111117893"/>
      </left>
      <right style="thin">
        <color theme="0" tint="-0.249977111117893"/>
      </right>
      <top/>
      <bottom/>
      <diagonal/>
    </border>
    <border>
      <left style="thin">
        <color theme="0" tint="-0.249977111117893"/>
      </left>
      <right style="medium">
        <color theme="0" tint="-0.249977111117893"/>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bottom style="thin">
        <color theme="0" tint="-0.249977111117893"/>
      </bottom>
      <diagonal/>
    </border>
    <border>
      <left/>
      <right/>
      <top/>
      <bottom style="medium">
        <color theme="0" tint="-0.249977111117893"/>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0" fontId="21" fillId="0" borderId="0" applyNumberFormat="0" applyFill="0" applyBorder="0" applyAlignment="0" applyProtection="0"/>
  </cellStyleXfs>
  <cellXfs count="88">
    <xf numFmtId="0" fontId="0" fillId="0" borderId="0" xfId="0"/>
    <xf numFmtId="0" fontId="6" fillId="0" borderId="0" xfId="0" applyFont="1"/>
    <xf numFmtId="0" fontId="0" fillId="0" borderId="22" xfId="0" applyBorder="1"/>
    <xf numFmtId="44" fontId="0" fillId="0" borderId="22" xfId="2" applyFont="1" applyBorder="1"/>
    <xf numFmtId="0" fontId="6" fillId="0" borderId="0" xfId="0" applyFont="1" applyAlignment="1"/>
    <xf numFmtId="44" fontId="0" fillId="0" borderId="0" xfId="0" applyNumberFormat="1"/>
    <xf numFmtId="0" fontId="8" fillId="0" borderId="0" xfId="0" applyFont="1"/>
    <xf numFmtId="0" fontId="7" fillId="6" borderId="22" xfId="0" applyFont="1" applyFill="1" applyBorder="1"/>
    <xf numFmtId="17" fontId="0" fillId="0" borderId="0" xfId="0" applyNumberFormat="1"/>
    <xf numFmtId="0" fontId="0" fillId="0" borderId="27" xfId="0" applyBorder="1"/>
    <xf numFmtId="44" fontId="0" fillId="0" borderId="28" xfId="2" applyFont="1" applyBorder="1"/>
    <xf numFmtId="0" fontId="7" fillId="6" borderId="29" xfId="0" applyFont="1" applyFill="1" applyBorder="1"/>
    <xf numFmtId="0" fontId="7" fillId="6" borderId="30" xfId="0" applyFont="1" applyFill="1" applyBorder="1"/>
    <xf numFmtId="0" fontId="7" fillId="6" borderId="31" xfId="0" applyFont="1" applyFill="1" applyBorder="1"/>
    <xf numFmtId="0" fontId="0" fillId="0" borderId="33" xfId="0" applyBorder="1"/>
    <xf numFmtId="44" fontId="0" fillId="0" borderId="33" xfId="2" applyFont="1" applyBorder="1"/>
    <xf numFmtId="44" fontId="0" fillId="0" borderId="34" xfId="2" applyFont="1" applyBorder="1"/>
    <xf numFmtId="17" fontId="0" fillId="0" borderId="22" xfId="0" applyNumberFormat="1" applyBorder="1"/>
    <xf numFmtId="0" fontId="4" fillId="0" borderId="17" xfId="0" applyFont="1" applyBorder="1" applyAlignment="1" applyProtection="1">
      <alignment vertical="center"/>
      <protection locked="0"/>
    </xf>
    <xf numFmtId="164" fontId="3" fillId="0" borderId="0" xfId="1" applyNumberFormat="1" applyFont="1" applyProtection="1">
      <protection locked="0"/>
    </xf>
    <xf numFmtId="0" fontId="3" fillId="0" borderId="0" xfId="0" applyFont="1" applyProtection="1">
      <protection locked="0"/>
    </xf>
    <xf numFmtId="0" fontId="0" fillId="0" borderId="0" xfId="0" applyProtection="1">
      <protection locked="0"/>
    </xf>
    <xf numFmtId="0" fontId="4" fillId="0" borderId="0" xfId="0" applyFont="1" applyAlignment="1" applyProtection="1">
      <alignment vertical="center"/>
      <protection locked="0"/>
    </xf>
    <xf numFmtId="0" fontId="4" fillId="0" borderId="17" xfId="0" applyFont="1" applyFill="1" applyBorder="1" applyAlignment="1" applyProtection="1">
      <alignment vertical="center"/>
      <protection locked="0"/>
    </xf>
    <xf numFmtId="164" fontId="3" fillId="0" borderId="0" xfId="1" applyNumberFormat="1" applyFont="1" applyBorder="1" applyProtection="1">
      <protection locked="0"/>
    </xf>
    <xf numFmtId="0" fontId="3" fillId="0" borderId="0" xfId="0" applyFont="1" applyAlignment="1" applyProtection="1">
      <alignment vertical="center"/>
      <protection locked="0"/>
    </xf>
    <xf numFmtId="164" fontId="3" fillId="0" borderId="0" xfId="1" applyNumberFormat="1" applyFont="1" applyAlignment="1" applyProtection="1">
      <alignment vertical="center"/>
      <protection locked="0"/>
    </xf>
    <xf numFmtId="164" fontId="3" fillId="0" borderId="0" xfId="1" applyNumberFormat="1" applyFont="1" applyBorder="1" applyAlignment="1" applyProtection="1">
      <alignment vertical="center"/>
      <protection locked="0"/>
    </xf>
    <xf numFmtId="0" fontId="4" fillId="0" borderId="17" xfId="0" applyFont="1" applyFill="1" applyBorder="1" applyAlignment="1" applyProtection="1">
      <alignment vertical="center" wrapText="1"/>
      <protection locked="0"/>
    </xf>
    <xf numFmtId="0" fontId="2" fillId="0" borderId="0" xfId="0" applyFont="1" applyProtection="1">
      <protection locked="0"/>
    </xf>
    <xf numFmtId="0" fontId="11" fillId="0" borderId="0" xfId="0" applyFont="1" applyAlignment="1" applyProtection="1">
      <alignment horizontal="center" vertical="center"/>
      <protection locked="0"/>
    </xf>
    <xf numFmtId="0" fontId="4" fillId="0" borderId="0" xfId="0" applyFont="1" applyProtection="1">
      <protection locked="0"/>
    </xf>
    <xf numFmtId="0" fontId="3" fillId="2" borderId="9" xfId="0" applyFont="1" applyFill="1" applyBorder="1" applyAlignment="1" applyProtection="1">
      <alignment vertical="center" wrapText="1"/>
    </xf>
    <xf numFmtId="164" fontId="4" fillId="2" borderId="10" xfId="1" applyNumberFormat="1" applyFont="1" applyFill="1" applyBorder="1" applyAlignment="1" applyProtection="1">
      <alignment horizontal="center" vertical="center" wrapText="1"/>
    </xf>
    <xf numFmtId="164" fontId="4" fillId="2" borderId="11" xfId="1" applyNumberFormat="1" applyFont="1" applyFill="1" applyBorder="1" applyAlignment="1" applyProtection="1">
      <alignment horizontal="center" vertical="center" wrapText="1"/>
    </xf>
    <xf numFmtId="164" fontId="4" fillId="2" borderId="12" xfId="1" applyNumberFormat="1" applyFont="1" applyFill="1" applyBorder="1" applyAlignment="1" applyProtection="1">
      <alignment horizontal="center" vertical="center" wrapText="1"/>
    </xf>
    <xf numFmtId="0" fontId="9" fillId="6" borderId="23" xfId="0" applyFont="1" applyFill="1" applyBorder="1" applyAlignment="1" applyProtection="1">
      <alignment vertical="center" wrapText="1"/>
    </xf>
    <xf numFmtId="164" fontId="9" fillId="6" borderId="24" xfId="1" applyNumberFormat="1" applyFont="1" applyFill="1" applyBorder="1" applyAlignment="1" applyProtection="1">
      <alignment horizontal="center" vertical="center" wrapText="1"/>
    </xf>
    <xf numFmtId="164" fontId="9" fillId="6" borderId="25" xfId="1" applyNumberFormat="1" applyFont="1" applyFill="1" applyBorder="1" applyAlignment="1" applyProtection="1">
      <alignment horizontal="center" vertical="center" wrapText="1"/>
    </xf>
    <xf numFmtId="164" fontId="9" fillId="6" borderId="26" xfId="1" applyNumberFormat="1" applyFont="1" applyFill="1" applyBorder="1" applyAlignment="1" applyProtection="1">
      <alignment horizontal="center" vertical="center" wrapText="1"/>
    </xf>
    <xf numFmtId="17" fontId="3" fillId="2" borderId="15" xfId="0" applyNumberFormat="1" applyFont="1" applyFill="1" applyBorder="1" applyAlignment="1" applyProtection="1">
      <alignment vertical="center" wrapText="1"/>
    </xf>
    <xf numFmtId="164" fontId="3" fillId="3" borderId="13" xfId="1" applyNumberFormat="1" applyFont="1" applyFill="1" applyBorder="1" applyAlignment="1" applyProtection="1">
      <alignment horizontal="right" vertical="center" wrapText="1"/>
    </xf>
    <xf numFmtId="164" fontId="4" fillId="0" borderId="17" xfId="1" applyNumberFormat="1" applyFont="1" applyBorder="1" applyAlignment="1" applyProtection="1">
      <alignment horizontal="right" vertical="center" wrapText="1"/>
    </xf>
    <xf numFmtId="164" fontId="4" fillId="3" borderId="18" xfId="1" applyNumberFormat="1" applyFont="1" applyFill="1" applyBorder="1" applyAlignment="1" applyProtection="1">
      <alignment horizontal="right" vertical="center" wrapText="1"/>
    </xf>
    <xf numFmtId="164" fontId="4" fillId="0" borderId="14" xfId="1" applyNumberFormat="1" applyFont="1" applyBorder="1" applyAlignment="1" applyProtection="1">
      <alignment horizontal="right" vertical="center" wrapText="1"/>
    </xf>
    <xf numFmtId="164" fontId="3" fillId="3" borderId="16" xfId="1" applyNumberFormat="1" applyFont="1" applyFill="1" applyBorder="1" applyAlignment="1" applyProtection="1">
      <alignment horizontal="right" vertical="center" wrapText="1"/>
    </xf>
    <xf numFmtId="0" fontId="5" fillId="4" borderId="15" xfId="0" applyFont="1" applyFill="1" applyBorder="1" applyAlignment="1" applyProtection="1">
      <alignment vertical="center" wrapText="1"/>
    </xf>
    <xf numFmtId="164" fontId="5" fillId="4" borderId="16" xfId="1" applyNumberFormat="1" applyFont="1" applyFill="1" applyBorder="1" applyAlignment="1" applyProtection="1">
      <alignment horizontal="right" vertical="center" wrapText="1"/>
    </xf>
    <xf numFmtId="164" fontId="5" fillId="4" borderId="17" xfId="1" applyNumberFormat="1" applyFont="1" applyFill="1" applyBorder="1" applyAlignment="1" applyProtection="1">
      <alignment horizontal="right" vertical="center" wrapText="1"/>
    </xf>
    <xf numFmtId="164" fontId="5" fillId="4" borderId="18" xfId="1" applyNumberFormat="1" applyFont="1" applyFill="1" applyBorder="1" applyAlignment="1" applyProtection="1">
      <alignment horizontal="right" vertical="center" wrapText="1"/>
    </xf>
    <xf numFmtId="0" fontId="9" fillId="6" borderId="15" xfId="0" applyFont="1" applyFill="1" applyBorder="1" applyAlignment="1" applyProtection="1">
      <alignment horizontal="left" vertical="center" wrapText="1"/>
    </xf>
    <xf numFmtId="164" fontId="9" fillId="6" borderId="13" xfId="1" applyNumberFormat="1" applyFont="1" applyFill="1" applyBorder="1" applyAlignment="1" applyProtection="1">
      <alignment horizontal="right" vertical="center" wrapText="1"/>
    </xf>
    <xf numFmtId="164" fontId="9" fillId="6" borderId="14" xfId="1" applyNumberFormat="1" applyFont="1" applyFill="1" applyBorder="1" applyAlignment="1" applyProtection="1">
      <alignment horizontal="right" vertical="center" wrapText="1"/>
    </xf>
    <xf numFmtId="164" fontId="9" fillId="6" borderId="18" xfId="1" applyNumberFormat="1" applyFont="1" applyFill="1" applyBorder="1" applyAlignment="1" applyProtection="1">
      <alignment horizontal="right" vertical="center" wrapText="1"/>
    </xf>
    <xf numFmtId="164" fontId="9" fillId="6" borderId="17" xfId="1" applyNumberFormat="1" applyFont="1" applyFill="1" applyBorder="1" applyAlignment="1" applyProtection="1">
      <alignment horizontal="right" vertical="center" wrapText="1"/>
    </xf>
    <xf numFmtId="0" fontId="9" fillId="6" borderId="15" xfId="0" applyFont="1" applyFill="1" applyBorder="1" applyAlignment="1" applyProtection="1">
      <alignment vertical="center" wrapText="1"/>
    </xf>
    <xf numFmtId="0" fontId="4" fillId="5" borderId="5" xfId="0" applyFont="1" applyFill="1" applyBorder="1" applyAlignment="1" applyProtection="1">
      <alignment vertical="center" wrapText="1"/>
    </xf>
    <xf numFmtId="164" fontId="4" fillId="5" borderId="6" xfId="1" applyNumberFormat="1" applyFont="1" applyFill="1" applyBorder="1" applyAlignment="1" applyProtection="1">
      <alignment horizontal="right" vertical="center" wrapText="1"/>
    </xf>
    <xf numFmtId="0" fontId="12" fillId="0" borderId="0" xfId="0" applyFont="1" applyAlignment="1" applyProtection="1">
      <alignment horizontal="center" vertical="center" wrapText="1"/>
    </xf>
    <xf numFmtId="0" fontId="12" fillId="0" borderId="0" xfId="0" applyFont="1" applyAlignment="1" applyProtection="1">
      <alignment horizontal="center" vertical="center"/>
    </xf>
    <xf numFmtId="0" fontId="10" fillId="0" borderId="0" xfId="0" applyFont="1" applyProtection="1"/>
    <xf numFmtId="0" fontId="0" fillId="7" borderId="0" xfId="0" applyFill="1"/>
    <xf numFmtId="164" fontId="9" fillId="6" borderId="0" xfId="1" applyNumberFormat="1" applyFont="1" applyFill="1" applyBorder="1" applyAlignment="1" applyProtection="1">
      <alignment horizontal="center" vertical="center" wrapText="1"/>
    </xf>
    <xf numFmtId="164" fontId="9" fillId="6" borderId="35" xfId="1" applyNumberFormat="1" applyFont="1" applyFill="1" applyBorder="1" applyAlignment="1" applyProtection="1">
      <alignment horizontal="right" vertical="center" wrapText="1"/>
    </xf>
    <xf numFmtId="0" fontId="20" fillId="6" borderId="32" xfId="0" applyFont="1" applyFill="1" applyBorder="1"/>
    <xf numFmtId="0" fontId="20" fillId="6" borderId="33" xfId="0" applyFont="1" applyFill="1" applyBorder="1"/>
    <xf numFmtId="44" fontId="20" fillId="6" borderId="33" xfId="0" applyNumberFormat="1" applyFont="1" applyFill="1" applyBorder="1"/>
    <xf numFmtId="44" fontId="20" fillId="6" borderId="34" xfId="0" applyNumberFormat="1" applyFont="1" applyFill="1" applyBorder="1"/>
    <xf numFmtId="0" fontId="13" fillId="7" borderId="0" xfId="0" applyFont="1" applyFill="1" applyAlignment="1">
      <alignment horizontal="center" vertical="center" wrapText="1"/>
    </xf>
    <xf numFmtId="0" fontId="13" fillId="7" borderId="0" xfId="0" applyFont="1" applyFill="1" applyAlignment="1">
      <alignment horizontal="center" vertical="center"/>
    </xf>
    <xf numFmtId="0" fontId="14" fillId="7" borderId="0" xfId="0" applyFont="1" applyFill="1" applyAlignment="1">
      <alignment horizontal="left" vertical="top" wrapText="1"/>
    </xf>
    <xf numFmtId="0" fontId="12" fillId="0" borderId="0" xfId="0" applyFont="1" applyAlignment="1" applyProtection="1">
      <alignment horizontal="center"/>
      <protection locked="0"/>
    </xf>
    <xf numFmtId="0" fontId="3" fillId="0" borderId="17" xfId="0" applyFont="1" applyFill="1" applyBorder="1" applyAlignment="1" applyProtection="1">
      <alignment horizontal="left" vertical="center" wrapText="1"/>
      <protection locked="0"/>
    </xf>
    <xf numFmtId="164" fontId="3" fillId="0" borderId="19" xfId="1" applyNumberFormat="1" applyFont="1" applyBorder="1" applyAlignment="1" applyProtection="1">
      <alignment horizontal="left" vertical="center"/>
      <protection locked="0"/>
    </xf>
    <xf numFmtId="164" fontId="3" fillId="0" borderId="20" xfId="1" applyNumberFormat="1" applyFont="1" applyBorder="1" applyAlignment="1" applyProtection="1">
      <alignment horizontal="left" vertical="center"/>
      <protection locked="0"/>
    </xf>
    <xf numFmtId="164" fontId="3" fillId="0" borderId="21" xfId="1" applyNumberFormat="1" applyFont="1" applyBorder="1" applyAlignment="1" applyProtection="1">
      <alignment horizontal="left" vertical="center"/>
      <protection locked="0"/>
    </xf>
    <xf numFmtId="0" fontId="21" fillId="0" borderId="17" xfId="3" applyFill="1" applyBorder="1" applyAlignment="1" applyProtection="1">
      <alignment horizontal="left" vertical="center" wrapText="1"/>
      <protection locked="0"/>
    </xf>
    <xf numFmtId="6" fontId="3" fillId="0" borderId="17" xfId="1" applyNumberFormat="1" applyFont="1" applyFill="1" applyBorder="1" applyAlignment="1" applyProtection="1">
      <alignment horizontal="left" vertical="center" wrapText="1"/>
      <protection locked="0"/>
    </xf>
    <xf numFmtId="164" fontId="4" fillId="2" borderId="2" xfId="1" applyNumberFormat="1" applyFont="1" applyFill="1" applyBorder="1" applyAlignment="1" applyProtection="1">
      <alignment horizontal="center" vertical="center" wrapText="1"/>
    </xf>
    <xf numFmtId="164" fontId="4" fillId="2" borderId="3" xfId="1" applyNumberFormat="1" applyFont="1" applyFill="1" applyBorder="1" applyAlignment="1" applyProtection="1">
      <alignment horizontal="center" vertical="center" wrapText="1"/>
    </xf>
    <xf numFmtId="164" fontId="4" fillId="2" borderId="4" xfId="1" applyNumberFormat="1" applyFont="1" applyFill="1" applyBorder="1" applyAlignment="1" applyProtection="1">
      <alignment horizontal="center" vertical="center" wrapText="1"/>
    </xf>
    <xf numFmtId="164" fontId="4" fillId="2" borderId="6" xfId="1" applyNumberFormat="1" applyFont="1" applyFill="1" applyBorder="1" applyAlignment="1" applyProtection="1">
      <alignment horizontal="center" vertical="center" wrapText="1"/>
    </xf>
    <xf numFmtId="164" fontId="4" fillId="2" borderId="7" xfId="1" applyNumberFormat="1" applyFont="1" applyFill="1" applyBorder="1" applyAlignment="1" applyProtection="1">
      <alignment horizontal="center" vertical="center" wrapText="1"/>
    </xf>
    <xf numFmtId="164" fontId="4" fillId="2" borderId="8" xfId="1" applyNumberFormat="1" applyFont="1" applyFill="1" applyBorder="1" applyAlignment="1" applyProtection="1">
      <alignment horizontal="center" vertical="center" wrapText="1"/>
    </xf>
    <xf numFmtId="164" fontId="2" fillId="0" borderId="36" xfId="1" applyNumberFormat="1" applyFont="1" applyBorder="1" applyAlignment="1" applyProtection="1">
      <alignment horizontal="center"/>
      <protection locked="0"/>
    </xf>
    <xf numFmtId="0" fontId="4" fillId="2" borderId="1" xfId="0" applyFont="1" applyFill="1" applyBorder="1" applyAlignment="1" applyProtection="1">
      <alignment vertical="center" wrapText="1"/>
    </xf>
    <xf numFmtId="0" fontId="4" fillId="2" borderId="5" xfId="0" applyFont="1" applyFill="1" applyBorder="1" applyAlignment="1" applyProtection="1">
      <alignment vertical="center" wrapText="1"/>
    </xf>
    <xf numFmtId="0" fontId="6" fillId="0" borderId="0" xfId="0" applyFont="1" applyAlignment="1">
      <alignment horizontal="center"/>
    </xf>
  </cellXfs>
  <cellStyles count="4">
    <cellStyle name="Comma" xfId="1" builtinId="3"/>
    <cellStyle name="Currency" xfId="2" builtinId="4"/>
    <cellStyle name="Hyperlink" xfId="3" builtinId="8"/>
    <cellStyle name="Normal" xfId="0" builtinId="0"/>
  </cellStyles>
  <dxfs count="45">
    <dxf>
      <font>
        <b val="0"/>
        <i val="0"/>
        <strike val="0"/>
        <condense val="0"/>
        <extend val="0"/>
        <outline val="0"/>
        <shadow val="0"/>
        <u val="none"/>
        <vertAlign val="baseline"/>
        <sz val="11"/>
        <color theme="0"/>
        <name val="Calibri"/>
        <scheme val="minor"/>
      </font>
      <numFmt numFmtId="34" formatCode="_-&quot;£&quot;* #,##0.00_-;\-&quot;£&quot;* #,##0.00_-;_-&quot;£&quot;* &quot;-&quot;??_-;_-@_-"/>
      <fill>
        <patternFill patternType="solid">
          <fgColor indexed="64"/>
          <bgColor rgb="FF002060"/>
        </patternFill>
      </fill>
      <border diagonalUp="0" diagonalDown="0" outline="0">
        <left style="thin">
          <color indexed="64"/>
        </left>
        <right/>
        <top style="thin">
          <color indexed="64"/>
        </top>
        <bottom/>
      </border>
    </dxf>
    <dxf>
      <font>
        <b val="0"/>
        <i val="0"/>
        <strike val="0"/>
        <condense val="0"/>
        <extend val="0"/>
        <outline val="0"/>
        <shadow val="0"/>
        <u val="none"/>
        <vertAlign val="baseline"/>
        <sz val="11"/>
        <color theme="1"/>
        <name val="Calibri"/>
        <scheme val="minor"/>
      </font>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0"/>
        <name val="Calibri"/>
        <scheme val="minor"/>
      </font>
      <numFmt numFmtId="34" formatCode="_-&quot;£&quot;* #,##0.00_-;\-&quot;£&quot;* #,##0.00_-;_-&quot;£&quot;* &quot;-&quot;??_-;_-@_-"/>
      <fill>
        <patternFill patternType="solid">
          <fgColor indexed="64"/>
          <bgColor rgb="FF002060"/>
        </patternFill>
      </fill>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scheme val="minor"/>
      </font>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0"/>
        <name val="Calibri"/>
        <scheme val="minor"/>
      </font>
      <fill>
        <patternFill patternType="solid">
          <fgColor indexed="64"/>
          <bgColor rgb="FF002060"/>
        </patternFill>
      </fill>
      <border diagonalUp="0" diagonalDown="0" outline="0">
        <left style="thin">
          <color indexed="64"/>
        </left>
        <right style="thin">
          <color indexed="64"/>
        </right>
        <top style="thin">
          <color indexed="64"/>
        </top>
        <bottom/>
      </border>
    </dxf>
    <dxf>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0"/>
        <name val="Calibri"/>
        <scheme val="minor"/>
      </font>
      <fill>
        <patternFill patternType="solid">
          <fgColor indexed="64"/>
          <bgColor rgb="FF002060"/>
        </patternFill>
      </fill>
      <border diagonalUp="0" diagonalDown="0" outline="0">
        <left style="thin">
          <color indexed="64"/>
        </left>
        <right style="thin">
          <color indexed="64"/>
        </right>
        <top style="thin">
          <color indexed="64"/>
        </top>
        <bottom/>
      </border>
    </dxf>
    <dxf>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0"/>
        <name val="Calibri"/>
        <scheme val="minor"/>
      </font>
      <fill>
        <patternFill patternType="solid">
          <fgColor indexed="64"/>
          <bgColor rgb="FF002060"/>
        </patternFill>
      </fill>
      <border diagonalUp="0" diagonalDown="0" outline="0">
        <left/>
        <right style="thin">
          <color indexed="64"/>
        </right>
        <top style="thin">
          <color indexed="64"/>
        </top>
        <bottom/>
      </border>
    </dxf>
    <dxf>
      <border diagonalUp="0" diagonalDown="0">
        <left/>
        <right style="thin">
          <color indexed="64"/>
        </right>
        <top style="thin">
          <color indexed="64"/>
        </top>
        <bottom style="thin">
          <color indexed="64"/>
        </bottom>
        <vertical/>
        <horizontal/>
      </border>
    </dxf>
    <dxf>
      <border outline="0">
        <top style="thin">
          <color indexed="64"/>
        </top>
      </border>
    </dxf>
    <dxf>
      <font>
        <strike val="0"/>
        <outline val="0"/>
        <shadow val="0"/>
        <u val="none"/>
        <vertAlign val="baseline"/>
        <sz val="11"/>
        <color theme="0"/>
        <name val="Calibri"/>
        <scheme val="minor"/>
      </font>
      <fill>
        <patternFill patternType="solid">
          <fgColor indexed="64"/>
          <bgColor rgb="FF002060"/>
        </patternFill>
      </fill>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1"/>
        <color theme="0"/>
        <name val="Calibri"/>
        <scheme val="minor"/>
      </font>
      <fill>
        <patternFill patternType="solid">
          <fgColor indexed="64"/>
          <bgColor rgb="FF002060"/>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1"/>
        <color theme="0"/>
        <name val="Calibri"/>
        <scheme val="minor"/>
      </font>
      <numFmt numFmtId="34" formatCode="_-&quot;£&quot;* #,##0.00_-;\-&quot;£&quot;* #,##0.00_-;_-&quot;£&quot;* &quot;-&quot;??_-;_-@_-"/>
      <fill>
        <patternFill patternType="solid">
          <fgColor indexed="64"/>
          <bgColor rgb="FF002060"/>
        </patternFill>
      </fill>
      <border diagonalUp="0" diagonalDown="0" outline="0">
        <left style="thin">
          <color indexed="64"/>
        </left>
        <right/>
        <top style="thin">
          <color indexed="64"/>
        </top>
        <bottom/>
      </border>
    </dxf>
    <dxf>
      <font>
        <b val="0"/>
        <i val="0"/>
        <strike val="0"/>
        <condense val="0"/>
        <extend val="0"/>
        <outline val="0"/>
        <shadow val="0"/>
        <u val="none"/>
        <vertAlign val="baseline"/>
        <sz val="11"/>
        <color theme="1"/>
        <name val="Calibri"/>
        <scheme val="minor"/>
      </font>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0"/>
        <name val="Calibri"/>
        <scheme val="minor"/>
      </font>
      <numFmt numFmtId="34" formatCode="_-&quot;£&quot;* #,##0.00_-;\-&quot;£&quot;* #,##0.00_-;_-&quot;£&quot;* &quot;-&quot;??_-;_-@_-"/>
      <fill>
        <patternFill patternType="solid">
          <fgColor indexed="64"/>
          <bgColor rgb="FF002060"/>
        </patternFill>
      </fill>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scheme val="minor"/>
      </font>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0"/>
        <name val="Calibri"/>
        <scheme val="minor"/>
      </font>
      <fill>
        <patternFill patternType="solid">
          <fgColor indexed="64"/>
          <bgColor rgb="FF002060"/>
        </patternFill>
      </fill>
      <border diagonalUp="0" diagonalDown="0" outline="0">
        <left style="thin">
          <color indexed="64"/>
        </left>
        <right style="thin">
          <color indexed="64"/>
        </right>
        <top style="thin">
          <color indexed="64"/>
        </top>
        <bottom/>
      </border>
    </dxf>
    <dxf>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0"/>
        <name val="Calibri"/>
        <scheme val="minor"/>
      </font>
      <fill>
        <patternFill patternType="solid">
          <fgColor indexed="64"/>
          <bgColor rgb="FF002060"/>
        </patternFill>
      </fill>
      <border diagonalUp="0" diagonalDown="0" outline="0">
        <left style="thin">
          <color indexed="64"/>
        </left>
        <right style="thin">
          <color indexed="64"/>
        </right>
        <top style="thin">
          <color indexed="64"/>
        </top>
        <bottom/>
      </border>
    </dxf>
    <dxf>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0"/>
        <name val="Calibri"/>
        <scheme val="minor"/>
      </font>
      <fill>
        <patternFill patternType="solid">
          <fgColor indexed="64"/>
          <bgColor rgb="FF002060"/>
        </patternFill>
      </fill>
      <border diagonalUp="0" diagonalDown="0" outline="0">
        <left/>
        <right style="thin">
          <color indexed="64"/>
        </right>
        <top style="thin">
          <color indexed="64"/>
        </top>
        <bottom/>
      </border>
    </dxf>
    <dxf>
      <border diagonalUp="0" diagonalDown="0">
        <left/>
        <right style="thin">
          <color indexed="64"/>
        </right>
        <top style="thin">
          <color indexed="64"/>
        </top>
        <bottom style="thin">
          <color indexed="64"/>
        </bottom>
        <vertical/>
        <horizontal/>
      </border>
    </dxf>
    <dxf>
      <border outline="0">
        <top style="thin">
          <color indexed="64"/>
        </top>
      </border>
    </dxf>
    <dxf>
      <font>
        <strike val="0"/>
        <outline val="0"/>
        <shadow val="0"/>
        <u val="none"/>
        <vertAlign val="baseline"/>
        <sz val="11"/>
        <color theme="0"/>
        <name val="Calibri"/>
        <scheme val="minor"/>
      </font>
      <fill>
        <patternFill patternType="solid">
          <fgColor indexed="64"/>
          <bgColor rgb="FF002060"/>
        </patternFill>
      </fill>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1"/>
        <color theme="0"/>
        <name val="Calibri"/>
        <scheme val="minor"/>
      </font>
      <fill>
        <patternFill patternType="solid">
          <fgColor indexed="64"/>
          <bgColor rgb="FF002060"/>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1"/>
        <color theme="0"/>
        <name val="Calibri"/>
        <scheme val="minor"/>
      </font>
      <numFmt numFmtId="34" formatCode="_-&quot;£&quot;* #,##0.00_-;\-&quot;£&quot;* #,##0.00_-;_-&quot;£&quot;* &quot;-&quot;??_-;_-@_-"/>
      <fill>
        <patternFill patternType="solid">
          <fgColor indexed="64"/>
          <bgColor rgb="FF002060"/>
        </patternFill>
      </fill>
      <border diagonalUp="0" diagonalDown="0" outline="0">
        <left style="thin">
          <color indexed="64"/>
        </left>
        <right/>
        <top style="thin">
          <color indexed="64"/>
        </top>
        <bottom/>
      </border>
    </dxf>
    <dxf>
      <font>
        <b val="0"/>
        <i val="0"/>
        <strike val="0"/>
        <condense val="0"/>
        <extend val="0"/>
        <outline val="0"/>
        <shadow val="0"/>
        <u val="none"/>
        <vertAlign val="baseline"/>
        <sz val="11"/>
        <color theme="1"/>
        <name val="Calibri"/>
        <scheme val="minor"/>
      </font>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0"/>
        <name val="Calibri"/>
        <scheme val="minor"/>
      </font>
      <numFmt numFmtId="34" formatCode="_-&quot;£&quot;* #,##0.00_-;\-&quot;£&quot;* #,##0.00_-;_-&quot;£&quot;* &quot;-&quot;??_-;_-@_-"/>
      <fill>
        <patternFill patternType="solid">
          <fgColor indexed="64"/>
          <bgColor rgb="FF002060"/>
        </patternFill>
      </fill>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scheme val="minor"/>
      </font>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0"/>
        <name val="Calibri"/>
        <scheme val="minor"/>
      </font>
      <fill>
        <patternFill patternType="solid">
          <fgColor indexed="64"/>
          <bgColor rgb="FF002060"/>
        </patternFill>
      </fill>
      <border diagonalUp="0" diagonalDown="0" outline="0">
        <left style="thin">
          <color indexed="64"/>
        </left>
        <right style="thin">
          <color indexed="64"/>
        </right>
        <top style="thin">
          <color indexed="64"/>
        </top>
        <bottom/>
      </border>
    </dxf>
    <dxf>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0"/>
        <name val="Calibri"/>
        <scheme val="minor"/>
      </font>
      <fill>
        <patternFill patternType="solid">
          <fgColor indexed="64"/>
          <bgColor rgb="FF002060"/>
        </patternFill>
      </fill>
      <border diagonalUp="0" diagonalDown="0" outline="0">
        <left style="thin">
          <color indexed="64"/>
        </left>
        <right style="thin">
          <color indexed="64"/>
        </right>
        <top style="thin">
          <color indexed="64"/>
        </top>
        <bottom/>
      </border>
    </dxf>
    <dxf>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0"/>
        <name val="Calibri"/>
        <scheme val="minor"/>
      </font>
      <fill>
        <patternFill patternType="solid">
          <fgColor indexed="64"/>
          <bgColor rgb="FF002060"/>
        </patternFill>
      </fill>
      <border diagonalUp="0" diagonalDown="0" outline="0">
        <left/>
        <right style="thin">
          <color indexed="64"/>
        </right>
        <top style="thin">
          <color indexed="64"/>
        </top>
        <bottom/>
      </border>
    </dxf>
    <dxf>
      <border diagonalUp="0" diagonalDown="0">
        <left/>
        <right style="thin">
          <color indexed="64"/>
        </right>
        <top style="thin">
          <color indexed="64"/>
        </top>
        <bottom style="thin">
          <color indexed="64"/>
        </bottom>
        <vertical/>
        <horizontal/>
      </border>
    </dxf>
    <dxf>
      <border outline="0">
        <top style="thin">
          <color indexed="64"/>
        </top>
      </border>
    </dxf>
    <dxf>
      <font>
        <strike val="0"/>
        <outline val="0"/>
        <shadow val="0"/>
        <u val="none"/>
        <vertAlign val="baseline"/>
        <sz val="11"/>
        <color theme="0"/>
        <name val="Calibri"/>
        <scheme val="minor"/>
      </font>
      <fill>
        <patternFill patternType="solid">
          <fgColor indexed="64"/>
          <bgColor rgb="FF002060"/>
        </patternFill>
      </fill>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1"/>
        <color theme="0"/>
        <name val="Calibri"/>
        <scheme val="minor"/>
      </font>
      <fill>
        <patternFill patternType="solid">
          <fgColor indexed="64"/>
          <bgColor rgb="FF002060"/>
        </patternFill>
      </fill>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ProjectedExpenditureQtr2" displayName="ProjectedExpenditureQtr2" ref="A6:E31" totalsRowCount="1" headerRowDxfId="44" totalsRowDxfId="41" headerRowBorderDxfId="43" tableBorderDxfId="42" totalsRowBorderDxfId="40">
  <autoFilter ref="A6:E30" xr:uid="{00000000-0009-0000-0100-000001000000}"/>
  <tableColumns count="5">
    <tableColumn id="1" xr3:uid="{00000000-0010-0000-0000-000001000000}" name="Expenditure Category" totalsRowLabel="Total Budget/Actual Spend for the Quarter" dataDxfId="39" totalsRowDxfId="38"/>
    <tableColumn id="2" xr3:uid="{00000000-0010-0000-0000-000002000000}" name="Month" dataDxfId="37" totalsRowDxfId="36"/>
    <tableColumn id="3" xr3:uid="{00000000-0010-0000-0000-000003000000}" name="Service / Item Procurred" dataDxfId="35" totalsRowDxfId="34"/>
    <tableColumn id="4" xr3:uid="{00000000-0010-0000-0000-000004000000}" name="Budgeted / Quoted Cost" totalsRowFunction="sum" dataDxfId="33" totalsRowDxfId="32" dataCellStyle="Currency"/>
    <tableColumn id="5" xr3:uid="{00000000-0010-0000-0000-000005000000}" name="Actual Cost" totalsRowFunction="sum" dataDxfId="31" totalsRowDxfId="30" dataCellStyle="Currency"/>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ProjectedExpenditureQtr3" displayName="ProjectedExpenditureQtr3" ref="A6:E31" totalsRowCount="1" headerRowDxfId="29" totalsRowDxfId="26" headerRowBorderDxfId="28" tableBorderDxfId="27" totalsRowBorderDxfId="25">
  <autoFilter ref="A6:E30" xr:uid="{00000000-0009-0000-0100-000002000000}"/>
  <tableColumns count="5">
    <tableColumn id="1" xr3:uid="{00000000-0010-0000-0100-000001000000}" name="Expenditure Category" totalsRowLabel="Total Budget/Actual Spend for the Quarter" dataDxfId="24" totalsRowDxfId="23"/>
    <tableColumn id="2" xr3:uid="{00000000-0010-0000-0100-000002000000}" name="Month" dataDxfId="22" totalsRowDxfId="21"/>
    <tableColumn id="3" xr3:uid="{00000000-0010-0000-0100-000003000000}" name="Service / Item Procurred" dataDxfId="20" totalsRowDxfId="19"/>
    <tableColumn id="4" xr3:uid="{00000000-0010-0000-0100-000004000000}" name="Budgeted / Quoted Cost" totalsRowFunction="sum" dataDxfId="18" totalsRowDxfId="17" dataCellStyle="Currency"/>
    <tableColumn id="5" xr3:uid="{00000000-0010-0000-0100-000005000000}" name="Actual Cost" totalsRowFunction="sum" dataDxfId="16" totalsRowDxfId="15" dataCellStyle="Currency"/>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ProjectedExpenditureQtr4" displayName="ProjectedExpenditureQtr4" ref="A6:E31" totalsRowCount="1" headerRowDxfId="14" totalsRowDxfId="11" headerRowBorderDxfId="13" tableBorderDxfId="12" totalsRowBorderDxfId="10">
  <autoFilter ref="A6:E30" xr:uid="{00000000-0009-0000-0100-000003000000}"/>
  <tableColumns count="5">
    <tableColumn id="1" xr3:uid="{00000000-0010-0000-0200-000001000000}" name="Expenditure Category" totalsRowLabel="Total Budget/Actual Spend for the Quarter" dataDxfId="9" totalsRowDxfId="8"/>
    <tableColumn id="2" xr3:uid="{00000000-0010-0000-0200-000002000000}" name="Month" dataDxfId="7" totalsRowDxfId="6"/>
    <tableColumn id="3" xr3:uid="{00000000-0010-0000-0200-000003000000}" name="Service / Item Procurred" dataDxfId="5" totalsRowDxfId="4"/>
    <tableColumn id="4" xr3:uid="{00000000-0010-0000-0200-000004000000}" name="Budgeted / Quoted Cost" totalsRowFunction="sum" dataDxfId="3" totalsRowDxfId="2" dataCellStyle="Currency"/>
    <tableColumn id="5" xr3:uid="{00000000-0010-0000-0200-000005000000}" name="Actual Cost" totalsRowFunction="sum" dataDxfId="1" totalsRowDxfId="0" dataCellStyle="Currency"/>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Craig.hickin@coventry.gov.uk"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W36"/>
  <sheetViews>
    <sheetView zoomScale="70" zoomScaleNormal="70" workbookViewId="0">
      <selection activeCell="A4" sqref="A4:W32"/>
    </sheetView>
  </sheetViews>
  <sheetFormatPr defaultRowHeight="14.5" x14ac:dyDescent="0.35"/>
  <cols>
    <col min="1" max="1" width="28.81640625" bestFit="1" customWidth="1"/>
  </cols>
  <sheetData>
    <row r="1" spans="1:23" x14ac:dyDescent="0.35">
      <c r="A1" s="68" t="s">
        <v>0</v>
      </c>
      <c r="B1" s="69"/>
      <c r="C1" s="69"/>
      <c r="D1" s="69"/>
      <c r="E1" s="69"/>
      <c r="F1" s="69"/>
      <c r="G1" s="69"/>
      <c r="H1" s="69"/>
      <c r="I1" s="69"/>
      <c r="J1" s="69"/>
      <c r="K1" s="69"/>
      <c r="L1" s="69"/>
      <c r="M1" s="69"/>
      <c r="N1" s="69"/>
      <c r="O1" s="69"/>
      <c r="P1" s="69"/>
      <c r="Q1" s="69"/>
      <c r="R1" s="69"/>
      <c r="S1" s="69"/>
      <c r="T1" s="69"/>
      <c r="U1" s="69"/>
      <c r="V1" s="69"/>
      <c r="W1" s="69"/>
    </row>
    <row r="2" spans="1:23" ht="43.5" customHeight="1" x14ac:dyDescent="0.35">
      <c r="A2" s="69"/>
      <c r="B2" s="69"/>
      <c r="C2" s="69"/>
      <c r="D2" s="69"/>
      <c r="E2" s="69"/>
      <c r="F2" s="69"/>
      <c r="G2" s="69"/>
      <c r="H2" s="69"/>
      <c r="I2" s="69"/>
      <c r="J2" s="69"/>
      <c r="K2" s="69"/>
      <c r="L2" s="69"/>
      <c r="M2" s="69"/>
      <c r="N2" s="69"/>
      <c r="O2" s="69"/>
      <c r="P2" s="69"/>
      <c r="Q2" s="69"/>
      <c r="R2" s="69"/>
      <c r="S2" s="69"/>
      <c r="T2" s="69"/>
      <c r="U2" s="69"/>
      <c r="V2" s="69"/>
      <c r="W2" s="69"/>
    </row>
    <row r="3" spans="1:23" x14ac:dyDescent="0.35">
      <c r="A3" s="61"/>
      <c r="B3" s="61"/>
      <c r="C3" s="61"/>
      <c r="D3" s="61"/>
      <c r="E3" s="61"/>
      <c r="F3" s="61"/>
      <c r="G3" s="61"/>
      <c r="H3" s="61"/>
      <c r="I3" s="61"/>
      <c r="J3" s="61"/>
      <c r="K3" s="61"/>
      <c r="L3" s="61"/>
      <c r="M3" s="61"/>
      <c r="N3" s="61"/>
      <c r="O3" s="61"/>
      <c r="P3" s="61"/>
      <c r="Q3" s="61"/>
      <c r="R3" s="61"/>
      <c r="S3" s="61"/>
      <c r="T3" s="61"/>
      <c r="U3" s="61"/>
      <c r="V3" s="61"/>
      <c r="W3" s="61"/>
    </row>
    <row r="4" spans="1:23" ht="15" customHeight="1" x14ac:dyDescent="0.35">
      <c r="A4" s="70" t="s">
        <v>1</v>
      </c>
      <c r="B4" s="70"/>
      <c r="C4" s="70"/>
      <c r="D4" s="70"/>
      <c r="E4" s="70"/>
      <c r="F4" s="70"/>
      <c r="G4" s="70"/>
      <c r="H4" s="70"/>
      <c r="I4" s="70"/>
      <c r="J4" s="70"/>
      <c r="K4" s="70"/>
      <c r="L4" s="70"/>
      <c r="M4" s="70"/>
      <c r="N4" s="70"/>
      <c r="O4" s="70"/>
      <c r="P4" s="70"/>
      <c r="Q4" s="70"/>
      <c r="R4" s="70"/>
      <c r="S4" s="70"/>
      <c r="T4" s="70"/>
      <c r="U4" s="70"/>
      <c r="V4" s="70"/>
      <c r="W4" s="70"/>
    </row>
    <row r="5" spans="1:23" ht="15" customHeight="1" x14ac:dyDescent="0.35">
      <c r="A5" s="70"/>
      <c r="B5" s="70"/>
      <c r="C5" s="70"/>
      <c r="D5" s="70"/>
      <c r="E5" s="70"/>
      <c r="F5" s="70"/>
      <c r="G5" s="70"/>
      <c r="H5" s="70"/>
      <c r="I5" s="70"/>
      <c r="J5" s="70"/>
      <c r="K5" s="70"/>
      <c r="L5" s="70"/>
      <c r="M5" s="70"/>
      <c r="N5" s="70"/>
      <c r="O5" s="70"/>
      <c r="P5" s="70"/>
      <c r="Q5" s="70"/>
      <c r="R5" s="70"/>
      <c r="S5" s="70"/>
      <c r="T5" s="70"/>
      <c r="U5" s="70"/>
      <c r="V5" s="70"/>
      <c r="W5" s="70"/>
    </row>
    <row r="6" spans="1:23" x14ac:dyDescent="0.35">
      <c r="A6" s="70"/>
      <c r="B6" s="70"/>
      <c r="C6" s="70"/>
      <c r="D6" s="70"/>
      <c r="E6" s="70"/>
      <c r="F6" s="70"/>
      <c r="G6" s="70"/>
      <c r="H6" s="70"/>
      <c r="I6" s="70"/>
      <c r="J6" s="70"/>
      <c r="K6" s="70"/>
      <c r="L6" s="70"/>
      <c r="M6" s="70"/>
      <c r="N6" s="70"/>
      <c r="O6" s="70"/>
      <c r="P6" s="70"/>
      <c r="Q6" s="70"/>
      <c r="R6" s="70"/>
      <c r="S6" s="70"/>
      <c r="T6" s="70"/>
      <c r="U6" s="70"/>
      <c r="V6" s="70"/>
      <c r="W6" s="70"/>
    </row>
    <row r="7" spans="1:23" x14ac:dyDescent="0.35">
      <c r="A7" s="70"/>
      <c r="B7" s="70"/>
      <c r="C7" s="70"/>
      <c r="D7" s="70"/>
      <c r="E7" s="70"/>
      <c r="F7" s="70"/>
      <c r="G7" s="70"/>
      <c r="H7" s="70"/>
      <c r="I7" s="70"/>
      <c r="J7" s="70"/>
      <c r="K7" s="70"/>
      <c r="L7" s="70"/>
      <c r="M7" s="70"/>
      <c r="N7" s="70"/>
      <c r="O7" s="70"/>
      <c r="P7" s="70"/>
      <c r="Q7" s="70"/>
      <c r="R7" s="70"/>
      <c r="S7" s="70"/>
      <c r="T7" s="70"/>
      <c r="U7" s="70"/>
      <c r="V7" s="70"/>
      <c r="W7" s="70"/>
    </row>
    <row r="8" spans="1:23" x14ac:dyDescent="0.35">
      <c r="A8" s="70"/>
      <c r="B8" s="70"/>
      <c r="C8" s="70"/>
      <c r="D8" s="70"/>
      <c r="E8" s="70"/>
      <c r="F8" s="70"/>
      <c r="G8" s="70"/>
      <c r="H8" s="70"/>
      <c r="I8" s="70"/>
      <c r="J8" s="70"/>
      <c r="K8" s="70"/>
      <c r="L8" s="70"/>
      <c r="M8" s="70"/>
      <c r="N8" s="70"/>
      <c r="O8" s="70"/>
      <c r="P8" s="70"/>
      <c r="Q8" s="70"/>
      <c r="R8" s="70"/>
      <c r="S8" s="70"/>
      <c r="T8" s="70"/>
      <c r="U8" s="70"/>
      <c r="V8" s="70"/>
      <c r="W8" s="70"/>
    </row>
    <row r="9" spans="1:23" x14ac:dyDescent="0.35">
      <c r="A9" s="70"/>
      <c r="B9" s="70"/>
      <c r="C9" s="70"/>
      <c r="D9" s="70"/>
      <c r="E9" s="70"/>
      <c r="F9" s="70"/>
      <c r="G9" s="70"/>
      <c r="H9" s="70"/>
      <c r="I9" s="70"/>
      <c r="J9" s="70"/>
      <c r="K9" s="70"/>
      <c r="L9" s="70"/>
      <c r="M9" s="70"/>
      <c r="N9" s="70"/>
      <c r="O9" s="70"/>
      <c r="P9" s="70"/>
      <c r="Q9" s="70"/>
      <c r="R9" s="70"/>
      <c r="S9" s="70"/>
      <c r="T9" s="70"/>
      <c r="U9" s="70"/>
      <c r="V9" s="70"/>
      <c r="W9" s="70"/>
    </row>
    <row r="10" spans="1:23" x14ac:dyDescent="0.35">
      <c r="A10" s="70"/>
      <c r="B10" s="70"/>
      <c r="C10" s="70"/>
      <c r="D10" s="70"/>
      <c r="E10" s="70"/>
      <c r="F10" s="70"/>
      <c r="G10" s="70"/>
      <c r="H10" s="70"/>
      <c r="I10" s="70"/>
      <c r="J10" s="70"/>
      <c r="K10" s="70"/>
      <c r="L10" s="70"/>
      <c r="M10" s="70"/>
      <c r="N10" s="70"/>
      <c r="O10" s="70"/>
      <c r="P10" s="70"/>
      <c r="Q10" s="70"/>
      <c r="R10" s="70"/>
      <c r="S10" s="70"/>
      <c r="T10" s="70"/>
      <c r="U10" s="70"/>
      <c r="V10" s="70"/>
      <c r="W10" s="70"/>
    </row>
    <row r="11" spans="1:23" x14ac:dyDescent="0.35">
      <c r="A11" s="70"/>
      <c r="B11" s="70"/>
      <c r="C11" s="70"/>
      <c r="D11" s="70"/>
      <c r="E11" s="70"/>
      <c r="F11" s="70"/>
      <c r="G11" s="70"/>
      <c r="H11" s="70"/>
      <c r="I11" s="70"/>
      <c r="J11" s="70"/>
      <c r="K11" s="70"/>
      <c r="L11" s="70"/>
      <c r="M11" s="70"/>
      <c r="N11" s="70"/>
      <c r="O11" s="70"/>
      <c r="P11" s="70"/>
      <c r="Q11" s="70"/>
      <c r="R11" s="70"/>
      <c r="S11" s="70"/>
      <c r="T11" s="70"/>
      <c r="U11" s="70"/>
      <c r="V11" s="70"/>
      <c r="W11" s="70"/>
    </row>
    <row r="12" spans="1:23" x14ac:dyDescent="0.35">
      <c r="A12" s="70"/>
      <c r="B12" s="70"/>
      <c r="C12" s="70"/>
      <c r="D12" s="70"/>
      <c r="E12" s="70"/>
      <c r="F12" s="70"/>
      <c r="G12" s="70"/>
      <c r="H12" s="70"/>
      <c r="I12" s="70"/>
      <c r="J12" s="70"/>
      <c r="K12" s="70"/>
      <c r="L12" s="70"/>
      <c r="M12" s="70"/>
      <c r="N12" s="70"/>
      <c r="O12" s="70"/>
      <c r="P12" s="70"/>
      <c r="Q12" s="70"/>
      <c r="R12" s="70"/>
      <c r="S12" s="70"/>
      <c r="T12" s="70"/>
      <c r="U12" s="70"/>
      <c r="V12" s="70"/>
      <c r="W12" s="70"/>
    </row>
    <row r="13" spans="1:23" x14ac:dyDescent="0.35">
      <c r="A13" s="70"/>
      <c r="B13" s="70"/>
      <c r="C13" s="70"/>
      <c r="D13" s="70"/>
      <c r="E13" s="70"/>
      <c r="F13" s="70"/>
      <c r="G13" s="70"/>
      <c r="H13" s="70"/>
      <c r="I13" s="70"/>
      <c r="J13" s="70"/>
      <c r="K13" s="70"/>
      <c r="L13" s="70"/>
      <c r="M13" s="70"/>
      <c r="N13" s="70"/>
      <c r="O13" s="70"/>
      <c r="P13" s="70"/>
      <c r="Q13" s="70"/>
      <c r="R13" s="70"/>
      <c r="S13" s="70"/>
      <c r="T13" s="70"/>
      <c r="U13" s="70"/>
      <c r="V13" s="70"/>
      <c r="W13" s="70"/>
    </row>
    <row r="14" spans="1:23" x14ac:dyDescent="0.35">
      <c r="A14" s="70"/>
      <c r="B14" s="70"/>
      <c r="C14" s="70"/>
      <c r="D14" s="70"/>
      <c r="E14" s="70"/>
      <c r="F14" s="70"/>
      <c r="G14" s="70"/>
      <c r="H14" s="70"/>
      <c r="I14" s="70"/>
      <c r="J14" s="70"/>
      <c r="K14" s="70"/>
      <c r="L14" s="70"/>
      <c r="M14" s="70"/>
      <c r="N14" s="70"/>
      <c r="O14" s="70"/>
      <c r="P14" s="70"/>
      <c r="Q14" s="70"/>
      <c r="R14" s="70"/>
      <c r="S14" s="70"/>
      <c r="T14" s="70"/>
      <c r="U14" s="70"/>
      <c r="V14" s="70"/>
      <c r="W14" s="70"/>
    </row>
    <row r="15" spans="1:23" x14ac:dyDescent="0.35">
      <c r="A15" s="70"/>
      <c r="B15" s="70"/>
      <c r="C15" s="70"/>
      <c r="D15" s="70"/>
      <c r="E15" s="70"/>
      <c r="F15" s="70"/>
      <c r="G15" s="70"/>
      <c r="H15" s="70"/>
      <c r="I15" s="70"/>
      <c r="J15" s="70"/>
      <c r="K15" s="70"/>
      <c r="L15" s="70"/>
      <c r="M15" s="70"/>
      <c r="N15" s="70"/>
      <c r="O15" s="70"/>
      <c r="P15" s="70"/>
      <c r="Q15" s="70"/>
      <c r="R15" s="70"/>
      <c r="S15" s="70"/>
      <c r="T15" s="70"/>
      <c r="U15" s="70"/>
      <c r="V15" s="70"/>
      <c r="W15" s="70"/>
    </row>
    <row r="16" spans="1:23" x14ac:dyDescent="0.35">
      <c r="A16" s="70"/>
      <c r="B16" s="70"/>
      <c r="C16" s="70"/>
      <c r="D16" s="70"/>
      <c r="E16" s="70"/>
      <c r="F16" s="70"/>
      <c r="G16" s="70"/>
      <c r="H16" s="70"/>
      <c r="I16" s="70"/>
      <c r="J16" s="70"/>
      <c r="K16" s="70"/>
      <c r="L16" s="70"/>
      <c r="M16" s="70"/>
      <c r="N16" s="70"/>
      <c r="O16" s="70"/>
      <c r="P16" s="70"/>
      <c r="Q16" s="70"/>
      <c r="R16" s="70"/>
      <c r="S16" s="70"/>
      <c r="T16" s="70"/>
      <c r="U16" s="70"/>
      <c r="V16" s="70"/>
      <c r="W16" s="70"/>
    </row>
    <row r="17" spans="1:23" x14ac:dyDescent="0.35">
      <c r="A17" s="70"/>
      <c r="B17" s="70"/>
      <c r="C17" s="70"/>
      <c r="D17" s="70"/>
      <c r="E17" s="70"/>
      <c r="F17" s="70"/>
      <c r="G17" s="70"/>
      <c r="H17" s="70"/>
      <c r="I17" s="70"/>
      <c r="J17" s="70"/>
      <c r="K17" s="70"/>
      <c r="L17" s="70"/>
      <c r="M17" s="70"/>
      <c r="N17" s="70"/>
      <c r="O17" s="70"/>
      <c r="P17" s="70"/>
      <c r="Q17" s="70"/>
      <c r="R17" s="70"/>
      <c r="S17" s="70"/>
      <c r="T17" s="70"/>
      <c r="U17" s="70"/>
      <c r="V17" s="70"/>
      <c r="W17" s="70"/>
    </row>
    <row r="18" spans="1:23" x14ac:dyDescent="0.35">
      <c r="A18" s="70"/>
      <c r="B18" s="70"/>
      <c r="C18" s="70"/>
      <c r="D18" s="70"/>
      <c r="E18" s="70"/>
      <c r="F18" s="70"/>
      <c r="G18" s="70"/>
      <c r="H18" s="70"/>
      <c r="I18" s="70"/>
      <c r="J18" s="70"/>
      <c r="K18" s="70"/>
      <c r="L18" s="70"/>
      <c r="M18" s="70"/>
      <c r="N18" s="70"/>
      <c r="O18" s="70"/>
      <c r="P18" s="70"/>
      <c r="Q18" s="70"/>
      <c r="R18" s="70"/>
      <c r="S18" s="70"/>
      <c r="T18" s="70"/>
      <c r="U18" s="70"/>
      <c r="V18" s="70"/>
      <c r="W18" s="70"/>
    </row>
    <row r="19" spans="1:23" x14ac:dyDescent="0.35">
      <c r="A19" s="70"/>
      <c r="B19" s="70"/>
      <c r="C19" s="70"/>
      <c r="D19" s="70"/>
      <c r="E19" s="70"/>
      <c r="F19" s="70"/>
      <c r="G19" s="70"/>
      <c r="H19" s="70"/>
      <c r="I19" s="70"/>
      <c r="J19" s="70"/>
      <c r="K19" s="70"/>
      <c r="L19" s="70"/>
      <c r="M19" s="70"/>
      <c r="N19" s="70"/>
      <c r="O19" s="70"/>
      <c r="P19" s="70"/>
      <c r="Q19" s="70"/>
      <c r="R19" s="70"/>
      <c r="S19" s="70"/>
      <c r="T19" s="70"/>
      <c r="U19" s="70"/>
      <c r="V19" s="70"/>
      <c r="W19" s="70"/>
    </row>
    <row r="20" spans="1:23" x14ac:dyDescent="0.35">
      <c r="A20" s="70"/>
      <c r="B20" s="70"/>
      <c r="C20" s="70"/>
      <c r="D20" s="70"/>
      <c r="E20" s="70"/>
      <c r="F20" s="70"/>
      <c r="G20" s="70"/>
      <c r="H20" s="70"/>
      <c r="I20" s="70"/>
      <c r="J20" s="70"/>
      <c r="K20" s="70"/>
      <c r="L20" s="70"/>
      <c r="M20" s="70"/>
      <c r="N20" s="70"/>
      <c r="O20" s="70"/>
      <c r="P20" s="70"/>
      <c r="Q20" s="70"/>
      <c r="R20" s="70"/>
      <c r="S20" s="70"/>
      <c r="T20" s="70"/>
      <c r="U20" s="70"/>
      <c r="V20" s="70"/>
      <c r="W20" s="70"/>
    </row>
    <row r="21" spans="1:23" x14ac:dyDescent="0.35">
      <c r="A21" s="70"/>
      <c r="B21" s="70"/>
      <c r="C21" s="70"/>
      <c r="D21" s="70"/>
      <c r="E21" s="70"/>
      <c r="F21" s="70"/>
      <c r="G21" s="70"/>
      <c r="H21" s="70"/>
      <c r="I21" s="70"/>
      <c r="J21" s="70"/>
      <c r="K21" s="70"/>
      <c r="L21" s="70"/>
      <c r="M21" s="70"/>
      <c r="N21" s="70"/>
      <c r="O21" s="70"/>
      <c r="P21" s="70"/>
      <c r="Q21" s="70"/>
      <c r="R21" s="70"/>
      <c r="S21" s="70"/>
      <c r="T21" s="70"/>
      <c r="U21" s="70"/>
      <c r="V21" s="70"/>
      <c r="W21" s="70"/>
    </row>
    <row r="22" spans="1:23" x14ac:dyDescent="0.35">
      <c r="A22" s="70"/>
      <c r="B22" s="70"/>
      <c r="C22" s="70"/>
      <c r="D22" s="70"/>
      <c r="E22" s="70"/>
      <c r="F22" s="70"/>
      <c r="G22" s="70"/>
      <c r="H22" s="70"/>
      <c r="I22" s="70"/>
      <c r="J22" s="70"/>
      <c r="K22" s="70"/>
      <c r="L22" s="70"/>
      <c r="M22" s="70"/>
      <c r="N22" s="70"/>
      <c r="O22" s="70"/>
      <c r="P22" s="70"/>
      <c r="Q22" s="70"/>
      <c r="R22" s="70"/>
      <c r="S22" s="70"/>
      <c r="T22" s="70"/>
      <c r="U22" s="70"/>
      <c r="V22" s="70"/>
      <c r="W22" s="70"/>
    </row>
    <row r="23" spans="1:23" x14ac:dyDescent="0.35">
      <c r="A23" s="70"/>
      <c r="B23" s="70"/>
      <c r="C23" s="70"/>
      <c r="D23" s="70"/>
      <c r="E23" s="70"/>
      <c r="F23" s="70"/>
      <c r="G23" s="70"/>
      <c r="H23" s="70"/>
      <c r="I23" s="70"/>
      <c r="J23" s="70"/>
      <c r="K23" s="70"/>
      <c r="L23" s="70"/>
      <c r="M23" s="70"/>
      <c r="N23" s="70"/>
      <c r="O23" s="70"/>
      <c r="P23" s="70"/>
      <c r="Q23" s="70"/>
      <c r="R23" s="70"/>
      <c r="S23" s="70"/>
      <c r="T23" s="70"/>
      <c r="U23" s="70"/>
      <c r="V23" s="70"/>
      <c r="W23" s="70"/>
    </row>
    <row r="24" spans="1:23" x14ac:dyDescent="0.35">
      <c r="A24" s="70"/>
      <c r="B24" s="70"/>
      <c r="C24" s="70"/>
      <c r="D24" s="70"/>
      <c r="E24" s="70"/>
      <c r="F24" s="70"/>
      <c r="G24" s="70"/>
      <c r="H24" s="70"/>
      <c r="I24" s="70"/>
      <c r="J24" s="70"/>
      <c r="K24" s="70"/>
      <c r="L24" s="70"/>
      <c r="M24" s="70"/>
      <c r="N24" s="70"/>
      <c r="O24" s="70"/>
      <c r="P24" s="70"/>
      <c r="Q24" s="70"/>
      <c r="R24" s="70"/>
      <c r="S24" s="70"/>
      <c r="T24" s="70"/>
      <c r="U24" s="70"/>
      <c r="V24" s="70"/>
      <c r="W24" s="70"/>
    </row>
    <row r="25" spans="1:23" ht="93.65" customHeight="1" x14ac:dyDescent="0.35">
      <c r="A25" s="70"/>
      <c r="B25" s="70"/>
      <c r="C25" s="70"/>
      <c r="D25" s="70"/>
      <c r="E25" s="70"/>
      <c r="F25" s="70"/>
      <c r="G25" s="70"/>
      <c r="H25" s="70"/>
      <c r="I25" s="70"/>
      <c r="J25" s="70"/>
      <c r="K25" s="70"/>
      <c r="L25" s="70"/>
      <c r="M25" s="70"/>
      <c r="N25" s="70"/>
      <c r="O25" s="70"/>
      <c r="P25" s="70"/>
      <c r="Q25" s="70"/>
      <c r="R25" s="70"/>
      <c r="S25" s="70"/>
      <c r="T25" s="70"/>
      <c r="U25" s="70"/>
      <c r="V25" s="70"/>
      <c r="W25" s="70"/>
    </row>
    <row r="26" spans="1:23" x14ac:dyDescent="0.35">
      <c r="A26" s="70"/>
      <c r="B26" s="70"/>
      <c r="C26" s="70"/>
      <c r="D26" s="70"/>
      <c r="E26" s="70"/>
      <c r="F26" s="70"/>
      <c r="G26" s="70"/>
      <c r="H26" s="70"/>
      <c r="I26" s="70"/>
      <c r="J26" s="70"/>
      <c r="K26" s="70"/>
      <c r="L26" s="70"/>
      <c r="M26" s="70"/>
      <c r="N26" s="70"/>
      <c r="O26" s="70"/>
      <c r="P26" s="70"/>
      <c r="Q26" s="70"/>
      <c r="R26" s="70"/>
      <c r="S26" s="70"/>
      <c r="T26" s="70"/>
      <c r="U26" s="70"/>
      <c r="V26" s="70"/>
      <c r="W26" s="70"/>
    </row>
    <row r="27" spans="1:23" x14ac:dyDescent="0.35">
      <c r="A27" s="70"/>
      <c r="B27" s="70"/>
      <c r="C27" s="70"/>
      <c r="D27" s="70"/>
      <c r="E27" s="70"/>
      <c r="F27" s="70"/>
      <c r="G27" s="70"/>
      <c r="H27" s="70"/>
      <c r="I27" s="70"/>
      <c r="J27" s="70"/>
      <c r="K27" s="70"/>
      <c r="L27" s="70"/>
      <c r="M27" s="70"/>
      <c r="N27" s="70"/>
      <c r="O27" s="70"/>
      <c r="P27" s="70"/>
      <c r="Q27" s="70"/>
      <c r="R27" s="70"/>
      <c r="S27" s="70"/>
      <c r="T27" s="70"/>
      <c r="U27" s="70"/>
      <c r="V27" s="70"/>
      <c r="W27" s="70"/>
    </row>
    <row r="28" spans="1:23" x14ac:dyDescent="0.35">
      <c r="A28" s="70"/>
      <c r="B28" s="70"/>
      <c r="C28" s="70"/>
      <c r="D28" s="70"/>
      <c r="E28" s="70"/>
      <c r="F28" s="70"/>
      <c r="G28" s="70"/>
      <c r="H28" s="70"/>
      <c r="I28" s="70"/>
      <c r="J28" s="70"/>
      <c r="K28" s="70"/>
      <c r="L28" s="70"/>
      <c r="M28" s="70"/>
      <c r="N28" s="70"/>
      <c r="O28" s="70"/>
      <c r="P28" s="70"/>
      <c r="Q28" s="70"/>
      <c r="R28" s="70"/>
      <c r="S28" s="70"/>
      <c r="T28" s="70"/>
      <c r="U28" s="70"/>
      <c r="V28" s="70"/>
      <c r="W28" s="70"/>
    </row>
    <row r="29" spans="1:23" x14ac:dyDescent="0.35">
      <c r="A29" s="70"/>
      <c r="B29" s="70"/>
      <c r="C29" s="70"/>
      <c r="D29" s="70"/>
      <c r="E29" s="70"/>
      <c r="F29" s="70"/>
      <c r="G29" s="70"/>
      <c r="H29" s="70"/>
      <c r="I29" s="70"/>
      <c r="J29" s="70"/>
      <c r="K29" s="70"/>
      <c r="L29" s="70"/>
      <c r="M29" s="70"/>
      <c r="N29" s="70"/>
      <c r="O29" s="70"/>
      <c r="P29" s="70"/>
      <c r="Q29" s="70"/>
      <c r="R29" s="70"/>
      <c r="S29" s="70"/>
      <c r="T29" s="70"/>
      <c r="U29" s="70"/>
      <c r="V29" s="70"/>
      <c r="W29" s="70"/>
    </row>
    <row r="30" spans="1:23" x14ac:dyDescent="0.35">
      <c r="A30" s="70"/>
      <c r="B30" s="70"/>
      <c r="C30" s="70"/>
      <c r="D30" s="70"/>
      <c r="E30" s="70"/>
      <c r="F30" s="70"/>
      <c r="G30" s="70"/>
      <c r="H30" s="70"/>
      <c r="I30" s="70"/>
      <c r="J30" s="70"/>
      <c r="K30" s="70"/>
      <c r="L30" s="70"/>
      <c r="M30" s="70"/>
      <c r="N30" s="70"/>
      <c r="O30" s="70"/>
      <c r="P30" s="70"/>
      <c r="Q30" s="70"/>
      <c r="R30" s="70"/>
      <c r="S30" s="70"/>
      <c r="T30" s="70"/>
      <c r="U30" s="70"/>
      <c r="V30" s="70"/>
      <c r="W30" s="70"/>
    </row>
    <row r="31" spans="1:23" x14ac:dyDescent="0.35">
      <c r="A31" s="70"/>
      <c r="B31" s="70"/>
      <c r="C31" s="70"/>
      <c r="D31" s="70"/>
      <c r="E31" s="70"/>
      <c r="F31" s="70"/>
      <c r="G31" s="70"/>
      <c r="H31" s="70"/>
      <c r="I31" s="70"/>
      <c r="J31" s="70"/>
      <c r="K31" s="70"/>
      <c r="L31" s="70"/>
      <c r="M31" s="70"/>
      <c r="N31" s="70"/>
      <c r="O31" s="70"/>
      <c r="P31" s="70"/>
      <c r="Q31" s="70"/>
      <c r="R31" s="70"/>
      <c r="S31" s="70"/>
      <c r="T31" s="70"/>
      <c r="U31" s="70"/>
      <c r="V31" s="70"/>
      <c r="W31" s="70"/>
    </row>
    <row r="32" spans="1:23" x14ac:dyDescent="0.35">
      <c r="A32" s="70"/>
      <c r="B32" s="70"/>
      <c r="C32" s="70"/>
      <c r="D32" s="70"/>
      <c r="E32" s="70"/>
      <c r="F32" s="70"/>
      <c r="G32" s="70"/>
      <c r="H32" s="70"/>
      <c r="I32" s="70"/>
      <c r="J32" s="70"/>
      <c r="K32" s="70"/>
      <c r="L32" s="70"/>
      <c r="M32" s="70"/>
      <c r="N32" s="70"/>
      <c r="O32" s="70"/>
      <c r="P32" s="70"/>
      <c r="Q32" s="70"/>
      <c r="R32" s="70"/>
      <c r="S32" s="70"/>
      <c r="T32" s="70"/>
      <c r="U32" s="70"/>
      <c r="V32" s="70"/>
      <c r="W32" s="70"/>
    </row>
    <row r="33" spans="1:23" x14ac:dyDescent="0.35">
      <c r="A33" s="61"/>
      <c r="B33" s="61"/>
      <c r="C33" s="61"/>
      <c r="D33" s="61"/>
      <c r="E33" s="61"/>
      <c r="F33" s="61"/>
      <c r="G33" s="61"/>
      <c r="H33" s="61"/>
      <c r="I33" s="61"/>
      <c r="J33" s="61"/>
      <c r="K33" s="61"/>
      <c r="L33" s="61"/>
      <c r="M33" s="61"/>
      <c r="N33" s="61"/>
      <c r="O33" s="61"/>
      <c r="P33" s="61"/>
      <c r="Q33" s="61"/>
      <c r="R33" s="61"/>
      <c r="S33" s="61"/>
      <c r="T33" s="61"/>
      <c r="U33" s="61"/>
      <c r="V33" s="61"/>
      <c r="W33" s="61"/>
    </row>
    <row r="34" spans="1:23" x14ac:dyDescent="0.35">
      <c r="A34" s="61"/>
      <c r="B34" s="61"/>
      <c r="C34" s="61"/>
      <c r="D34" s="61"/>
      <c r="E34" s="61"/>
      <c r="F34" s="61"/>
      <c r="G34" s="61"/>
      <c r="H34" s="61"/>
      <c r="I34" s="61"/>
      <c r="J34" s="61"/>
      <c r="K34" s="61"/>
      <c r="L34" s="61"/>
      <c r="M34" s="61"/>
      <c r="N34" s="61"/>
      <c r="O34" s="61"/>
      <c r="P34" s="61"/>
      <c r="Q34" s="61"/>
      <c r="R34" s="61"/>
      <c r="S34" s="61"/>
      <c r="T34" s="61"/>
      <c r="U34" s="61"/>
      <c r="V34" s="61"/>
      <c r="W34" s="61"/>
    </row>
    <row r="35" spans="1:23" x14ac:dyDescent="0.35">
      <c r="A35" s="61"/>
      <c r="B35" s="61"/>
      <c r="C35" s="61"/>
      <c r="D35" s="61"/>
      <c r="E35" s="61"/>
      <c r="F35" s="61"/>
      <c r="G35" s="61"/>
      <c r="H35" s="61"/>
      <c r="I35" s="61"/>
      <c r="J35" s="61"/>
      <c r="K35" s="61"/>
      <c r="L35" s="61"/>
      <c r="M35" s="61"/>
      <c r="N35" s="61"/>
      <c r="O35" s="61"/>
      <c r="P35" s="61"/>
      <c r="Q35" s="61"/>
      <c r="R35" s="61"/>
      <c r="S35" s="61"/>
      <c r="T35" s="61"/>
      <c r="U35" s="61"/>
      <c r="V35" s="61"/>
      <c r="W35" s="61"/>
    </row>
    <row r="36" spans="1:23" x14ac:dyDescent="0.35">
      <c r="A36" s="61"/>
      <c r="B36" s="61"/>
      <c r="C36" s="61"/>
      <c r="D36" s="61"/>
      <c r="E36" s="61"/>
      <c r="F36" s="61"/>
      <c r="G36" s="61"/>
      <c r="H36" s="61"/>
      <c r="I36" s="61"/>
      <c r="J36" s="61"/>
      <c r="K36" s="61"/>
      <c r="L36" s="61"/>
      <c r="M36" s="61"/>
      <c r="N36" s="61"/>
      <c r="O36" s="61"/>
      <c r="P36" s="61"/>
      <c r="Q36" s="61"/>
      <c r="R36" s="61"/>
      <c r="S36" s="61"/>
      <c r="T36" s="61"/>
      <c r="U36" s="61"/>
      <c r="V36" s="61"/>
      <c r="W36" s="61"/>
    </row>
  </sheetData>
  <mergeCells count="2">
    <mergeCell ref="A1:W2"/>
    <mergeCell ref="A4:W3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pageSetUpPr fitToPage="1"/>
  </sheetPr>
  <dimension ref="A1:AD29"/>
  <sheetViews>
    <sheetView showGridLines="0" zoomScale="85" zoomScaleNormal="85" workbookViewId="0">
      <pane xSplit="1" ySplit="4" topLeftCell="B5" activePane="bottomRight" state="frozen"/>
      <selection pane="topRight" activeCell="B1" sqref="B1"/>
      <selection pane="bottomLeft" activeCell="A5" sqref="A5"/>
      <selection pane="bottomRight" activeCell="B27" sqref="B27:D27"/>
    </sheetView>
  </sheetViews>
  <sheetFormatPr defaultColWidth="9.1796875" defaultRowHeight="14.5" x14ac:dyDescent="0.35"/>
  <cols>
    <col min="1" max="1" width="34.1796875" style="20" bestFit="1" customWidth="1"/>
    <col min="2" max="25" width="13.54296875" style="19" customWidth="1"/>
    <col min="26" max="26" width="3.81640625" style="20" customWidth="1"/>
    <col min="27" max="27" width="14.1796875" style="20" customWidth="1"/>
    <col min="28" max="28" width="9.1796875" style="21"/>
    <col min="29" max="29" width="5.1796875" style="21" customWidth="1"/>
    <col min="30" max="16384" width="9.1796875" style="20"/>
  </cols>
  <sheetData>
    <row r="1" spans="1:30" ht="17.5" thickBot="1" x14ac:dyDescent="0.45">
      <c r="A1" s="29" t="s">
        <v>2</v>
      </c>
      <c r="B1" s="84"/>
      <c r="C1" s="84"/>
      <c r="D1" s="84"/>
      <c r="E1" s="84"/>
      <c r="F1" s="84"/>
      <c r="G1" s="84"/>
      <c r="H1" s="84" t="s">
        <v>3</v>
      </c>
      <c r="I1" s="84"/>
      <c r="J1" s="84"/>
      <c r="K1" s="84"/>
      <c r="L1" s="84"/>
      <c r="M1" s="84"/>
      <c r="N1" s="84"/>
      <c r="O1" s="84"/>
      <c r="P1" s="84"/>
      <c r="Q1" s="84"/>
      <c r="R1" s="84"/>
      <c r="S1" s="84"/>
      <c r="T1" s="84"/>
      <c r="U1" s="84"/>
      <c r="V1" s="84"/>
      <c r="W1" s="84"/>
      <c r="X1" s="84"/>
      <c r="Y1" s="84"/>
      <c r="AA1" s="71" t="s">
        <v>4</v>
      </c>
      <c r="AB1" s="71"/>
      <c r="AC1" s="71"/>
      <c r="AD1" s="71"/>
    </row>
    <row r="2" spans="1:30" ht="32.15" customHeight="1" x14ac:dyDescent="0.35">
      <c r="A2" s="85" t="s">
        <v>5</v>
      </c>
      <c r="B2" s="78" t="s">
        <v>6</v>
      </c>
      <c r="C2" s="79"/>
      <c r="D2" s="80"/>
      <c r="E2" s="78" t="s">
        <v>7</v>
      </c>
      <c r="F2" s="79"/>
      <c r="G2" s="80"/>
      <c r="H2" s="78" t="s">
        <v>8</v>
      </c>
      <c r="I2" s="79"/>
      <c r="J2" s="80"/>
      <c r="K2" s="78" t="s">
        <v>9</v>
      </c>
      <c r="L2" s="79"/>
      <c r="M2" s="80"/>
      <c r="N2" s="78" t="s">
        <v>10</v>
      </c>
      <c r="O2" s="79"/>
      <c r="P2" s="80"/>
      <c r="Q2" s="78" t="s">
        <v>11</v>
      </c>
      <c r="R2" s="79"/>
      <c r="S2" s="80"/>
      <c r="T2" s="78" t="s">
        <v>12</v>
      </c>
      <c r="U2" s="79"/>
      <c r="V2" s="80"/>
      <c r="W2" s="78" t="s">
        <v>13</v>
      </c>
      <c r="X2" s="79"/>
      <c r="Y2" s="80"/>
    </row>
    <row r="3" spans="1:30" ht="48" customHeight="1" thickBot="1" x14ac:dyDescent="0.35">
      <c r="A3" s="86"/>
      <c r="B3" s="81"/>
      <c r="C3" s="82"/>
      <c r="D3" s="83"/>
      <c r="E3" s="81"/>
      <c r="F3" s="82"/>
      <c r="G3" s="83"/>
      <c r="H3" s="81"/>
      <c r="I3" s="82"/>
      <c r="J3" s="83"/>
      <c r="K3" s="81"/>
      <c r="L3" s="82"/>
      <c r="M3" s="83"/>
      <c r="N3" s="81"/>
      <c r="O3" s="82"/>
      <c r="P3" s="83"/>
      <c r="Q3" s="81"/>
      <c r="R3" s="82"/>
      <c r="S3" s="83"/>
      <c r="T3" s="81"/>
      <c r="U3" s="82"/>
      <c r="V3" s="83"/>
      <c r="W3" s="81"/>
      <c r="X3" s="82"/>
      <c r="Y3" s="83"/>
      <c r="AA3" s="58" t="s">
        <v>14</v>
      </c>
      <c r="AB3" s="30"/>
      <c r="AC3" s="30"/>
      <c r="AD3" s="59" t="s">
        <v>15</v>
      </c>
    </row>
    <row r="4" spans="1:30" ht="13.5" thickBot="1" x14ac:dyDescent="0.35">
      <c r="A4" s="32"/>
      <c r="B4" s="33" t="s">
        <v>16</v>
      </c>
      <c r="C4" s="34" t="s">
        <v>17</v>
      </c>
      <c r="D4" s="35" t="s">
        <v>18</v>
      </c>
      <c r="E4" s="33" t="s">
        <v>16</v>
      </c>
      <c r="F4" s="34" t="s">
        <v>17</v>
      </c>
      <c r="G4" s="35" t="s">
        <v>18</v>
      </c>
      <c r="H4" s="33" t="s">
        <v>16</v>
      </c>
      <c r="I4" s="34" t="s">
        <v>17</v>
      </c>
      <c r="J4" s="35" t="s">
        <v>18</v>
      </c>
      <c r="K4" s="33" t="s">
        <v>16</v>
      </c>
      <c r="L4" s="34" t="s">
        <v>17</v>
      </c>
      <c r="M4" s="35" t="s">
        <v>18</v>
      </c>
      <c r="N4" s="33" t="s">
        <v>16</v>
      </c>
      <c r="O4" s="34" t="s">
        <v>17</v>
      </c>
      <c r="P4" s="35" t="s">
        <v>18</v>
      </c>
      <c r="Q4" s="33" t="s">
        <v>16</v>
      </c>
      <c r="R4" s="34" t="s">
        <v>17</v>
      </c>
      <c r="S4" s="35" t="s">
        <v>18</v>
      </c>
      <c r="T4" s="33" t="s">
        <v>16</v>
      </c>
      <c r="U4" s="34" t="s">
        <v>17</v>
      </c>
      <c r="V4" s="35" t="s">
        <v>18</v>
      </c>
      <c r="W4" s="33" t="s">
        <v>16</v>
      </c>
      <c r="X4" s="34" t="s">
        <v>17</v>
      </c>
      <c r="Y4" s="35" t="s">
        <v>18</v>
      </c>
      <c r="AA4" s="30"/>
      <c r="AB4" s="30"/>
      <c r="AC4" s="30"/>
      <c r="AD4" s="30"/>
    </row>
    <row r="5" spans="1:30" x14ac:dyDescent="0.35">
      <c r="A5" s="36" t="s">
        <v>19</v>
      </c>
      <c r="B5" s="37"/>
      <c r="C5" s="38"/>
      <c r="D5" s="39"/>
      <c r="E5" s="37"/>
      <c r="F5" s="38"/>
      <c r="G5" s="39"/>
      <c r="H5" s="62"/>
      <c r="I5" s="62"/>
      <c r="J5" s="62"/>
      <c r="K5" s="37"/>
      <c r="L5" s="38"/>
      <c r="M5" s="39"/>
      <c r="N5" s="62"/>
      <c r="O5" s="62"/>
      <c r="P5" s="62"/>
      <c r="Q5" s="37"/>
      <c r="R5" s="38"/>
      <c r="S5" s="39"/>
      <c r="T5" s="37"/>
      <c r="U5" s="38"/>
      <c r="V5" s="39"/>
      <c r="W5" s="37"/>
      <c r="X5" s="38"/>
      <c r="Y5" s="39"/>
    </row>
    <row r="6" spans="1:30" x14ac:dyDescent="0.35">
      <c r="A6" s="40">
        <v>44013</v>
      </c>
      <c r="B6" s="41">
        <f>SUMIFS(ProjectedExpenditureQtr2[Budgeted / Quoted Cost],ProjectedExpenditureQtr2[Expenditure Category],$B$2,ProjectedExpenditureQtr2[Month],$A$6)</f>
        <v>7333</v>
      </c>
      <c r="C6" s="42">
        <f>SUMIFS(ProjectedExpenditureQtr2[Actual Cost],ProjectedExpenditureQtr2[Expenditure Category],$B$2,ProjectedExpenditureQtr2[Month],$A$6)</f>
        <v>0</v>
      </c>
      <c r="D6" s="43">
        <f t="shared" ref="D6:D18" si="0">C6-B6</f>
        <v>-7333</v>
      </c>
      <c r="E6" s="41">
        <f>SUMIFS(ProjectedExpenditureQtr2[Budgeted / Quoted Cost],ProjectedExpenditureQtr2[Expenditure Category],$E$2,ProjectedExpenditureQtr2[Month],$A$6)</f>
        <v>0</v>
      </c>
      <c r="F6" s="44">
        <f>SUMIFS(ProjectedExpenditureQtr2[Actual Cost],ProjectedExpenditureQtr2[Expenditure Category],$E$2,ProjectedExpenditureQtr2[Month],$A$6)</f>
        <v>0</v>
      </c>
      <c r="G6" s="43">
        <f>F6-E6</f>
        <v>0</v>
      </c>
      <c r="H6" s="41">
        <f>SUMIFS(ProjectedExpenditureQtr2[Budgeted / Quoted Cost],ProjectedExpenditureQtr2[Expenditure Category],$H$2,ProjectedExpenditureQtr2[Month],$A$6)</f>
        <v>90500</v>
      </c>
      <c r="I6" s="44">
        <f>SUMIFS(ProjectedExpenditureQtr2[Actual Cost],ProjectedExpenditureQtr2[Expenditure Category],$H$2,ProjectedExpenditureQtr2[Month],$A$6)</f>
        <v>0</v>
      </c>
      <c r="J6" s="43">
        <f>I6-H6</f>
        <v>-90500</v>
      </c>
      <c r="K6" s="41">
        <f>SUMIFS(ProjectedExpenditureQtr2[Budgeted / Quoted Cost],ProjectedExpenditureQtr2[Expenditure Category],$K$2,ProjectedExpenditureQtr2[Month],$A$6)</f>
        <v>0</v>
      </c>
      <c r="L6" s="44">
        <f>SUMIFS(ProjectedExpenditureQtr2[Actual Cost],ProjectedExpenditureQtr2[Expenditure Category],$K$2,ProjectedExpenditureQtr2[Month],$A$6)</f>
        <v>0</v>
      </c>
      <c r="M6" s="43">
        <f>L6-K6</f>
        <v>0</v>
      </c>
      <c r="N6" s="41">
        <f>SUMIFS(ProjectedExpenditureQtr2[Budgeted / Quoted Cost],ProjectedExpenditureQtr2[Expenditure Category],$N$2,ProjectedExpenditureQtr2[Month],$A$6)</f>
        <v>0</v>
      </c>
      <c r="O6" s="44">
        <f>SUMIFS(ProjectedExpenditureQtr2[Actual Cost],ProjectedExpenditureQtr2[Expenditure Category],$N$2,ProjectedExpenditureQtr2[Month],$A$6)</f>
        <v>0</v>
      </c>
      <c r="P6" s="43">
        <f>O6-N6</f>
        <v>0</v>
      </c>
      <c r="Q6" s="41">
        <f>SUMIFS(ProjectedExpenditureQtr2[Budgeted / Quoted Cost],ProjectedExpenditureQtr2[Expenditure Category],$Q$2,ProjectedExpenditureQtr2[Month],$A$6)</f>
        <v>0</v>
      </c>
      <c r="R6" s="44">
        <f>SUMIFS(ProjectedExpenditureQtr2[Actual Cost],ProjectedExpenditureQtr2[Expenditure Category],$Q$2,ProjectedExpenditureQtr2[Month],$A$6)</f>
        <v>0</v>
      </c>
      <c r="S6" s="43">
        <f t="shared" ref="S6:S8" si="1">R6-Q6</f>
        <v>0</v>
      </c>
      <c r="T6" s="41">
        <f>SUMIFS(ProjectedExpenditureQtr2[Budgeted / Quoted Cost],ProjectedExpenditureQtr2[Expenditure Category],$T$2,ProjectedExpenditureQtr2[Month],$A$6)</f>
        <v>0</v>
      </c>
      <c r="U6" s="44">
        <f>SUMIFS(ProjectedExpenditureQtr2[Actual Cost],ProjectedExpenditureQtr2[Expenditure Category],$T$2,ProjectedExpenditureQtr2[Month],$A$6)</f>
        <v>0</v>
      </c>
      <c r="V6" s="43">
        <f t="shared" ref="V6:V8" si="2">U6-T6</f>
        <v>0</v>
      </c>
      <c r="W6" s="41">
        <f>B6+E6+H6+K6+N6+Q6+T6</f>
        <v>97833</v>
      </c>
      <c r="X6" s="42">
        <f>SUM(C6+F6+I6+L6+O6+R6+U6)</f>
        <v>0</v>
      </c>
      <c r="Y6" s="43">
        <f t="shared" ref="Y6:Y18" si="3">X6-W6</f>
        <v>-97833</v>
      </c>
    </row>
    <row r="7" spans="1:30" x14ac:dyDescent="0.35">
      <c r="A7" s="40">
        <v>44044</v>
      </c>
      <c r="B7" s="41">
        <f>SUMIFS(ProjectedExpenditureQtr2[Budgeted / Quoted Cost],ProjectedExpenditureQtr2[Expenditure Category],$B$2,ProjectedExpenditureQtr2[Month],$A$7)</f>
        <v>0</v>
      </c>
      <c r="C7" s="42">
        <f>SUMIFS(ProjectedExpenditureQtr2[Actual Cost],ProjectedExpenditureQtr2[Expenditure Category],$B$2,ProjectedExpenditureQtr2[Month],$A$7)</f>
        <v>0</v>
      </c>
      <c r="D7" s="43">
        <f t="shared" si="0"/>
        <v>0</v>
      </c>
      <c r="E7" s="45">
        <f>SUMIFS(ProjectedExpenditureQtr2[Budgeted / Quoted Cost],ProjectedExpenditureQtr2[Expenditure Category],$E$2,ProjectedExpenditureQtr2[Month],$A$7)</f>
        <v>0</v>
      </c>
      <c r="F7" s="42">
        <f>SUMIFS(ProjectedExpenditureQtr2[Actual Cost],ProjectedExpenditureQtr2[Expenditure Category],$E$2,ProjectedExpenditureQtr2[Month],$A$7)</f>
        <v>0</v>
      </c>
      <c r="G7" s="43">
        <f>F7-E7</f>
        <v>0</v>
      </c>
      <c r="H7" s="45">
        <f>SUMIFS(ProjectedExpenditureQtr2[Budgeted / Quoted Cost],ProjectedExpenditureQtr2[Expenditure Category],$H$2,ProjectedExpenditureQtr2[Month],$A$7)</f>
        <v>0</v>
      </c>
      <c r="I7" s="42">
        <f>SUMIFS(ProjectedExpenditureQtr2[Actual Cost],ProjectedExpenditureQtr2[Expenditure Category],$H$2,ProjectedExpenditureQtr2[Month],$A$7)</f>
        <v>0</v>
      </c>
      <c r="J7" s="43">
        <f>I7-H7</f>
        <v>0</v>
      </c>
      <c r="K7" s="45">
        <f>SUMIFS(ProjectedExpenditureQtr2[Budgeted / Quoted Cost],ProjectedExpenditureQtr2[Expenditure Category],$K$2,ProjectedExpenditureQtr2[Month],$A$7)</f>
        <v>1000</v>
      </c>
      <c r="L7" s="42">
        <f>SUMIFS(ProjectedExpenditureQtr2[Actual Cost],ProjectedExpenditureQtr2[Expenditure Category],$K$2,ProjectedExpenditureQtr2[Month],$A$7)</f>
        <v>0</v>
      </c>
      <c r="M7" s="43">
        <f>L7-K7</f>
        <v>-1000</v>
      </c>
      <c r="N7" s="45">
        <f>SUMIFS(ProjectedExpenditureQtr2[Budgeted / Quoted Cost],ProjectedExpenditureQtr2[Expenditure Category],$N$2,ProjectedExpenditureQtr2[Month],$A$7)</f>
        <v>0</v>
      </c>
      <c r="O7" s="42">
        <f>SUMIFS(ProjectedExpenditureQtr2[Actual Cost],ProjectedExpenditureQtr2[Expenditure Category],$N$2,ProjectedExpenditureQtr2[Month],$A$7)</f>
        <v>0</v>
      </c>
      <c r="P7" s="43">
        <f>O7-N7</f>
        <v>0</v>
      </c>
      <c r="Q7" s="45">
        <f>SUMIFS(ProjectedExpenditureQtr2[Budgeted / Quoted Cost],ProjectedExpenditureQtr2[Expenditure Category],$Q$2,ProjectedExpenditureQtr2[Month],$A$7)</f>
        <v>11500</v>
      </c>
      <c r="R7" s="42">
        <f>SUMIFS(ProjectedExpenditureQtr2[Actual Cost],ProjectedExpenditureQtr2[Expenditure Category],$Q$2,ProjectedExpenditureQtr2[Month],$A$7)</f>
        <v>0</v>
      </c>
      <c r="S7" s="43">
        <f t="shared" si="1"/>
        <v>-11500</v>
      </c>
      <c r="T7" s="45">
        <f>SUMIFS(ProjectedExpenditureQtr2[Budgeted / Quoted Cost],ProjectedExpenditureQtr2[Expenditure Category],$T$2,ProjectedExpenditureQtr2[Month],$A$7)</f>
        <v>0</v>
      </c>
      <c r="U7" s="42">
        <f>SUMIFS(ProjectedExpenditureQtr2[Actual Cost],ProjectedExpenditureQtr2[Expenditure Category],$T$2,ProjectedExpenditureQtr2[Month],$A$7)</f>
        <v>0</v>
      </c>
      <c r="V7" s="43">
        <f t="shared" si="2"/>
        <v>0</v>
      </c>
      <c r="W7" s="41">
        <f t="shared" ref="W7:W8" si="4">B7+E7+H7+K7+N7+Q7+T7</f>
        <v>12500</v>
      </c>
      <c r="X7" s="42">
        <f>SUM(C7+F7+I7+L7+O7+R7+U7)</f>
        <v>0</v>
      </c>
      <c r="Y7" s="43">
        <f t="shared" si="3"/>
        <v>-12500</v>
      </c>
    </row>
    <row r="8" spans="1:30" x14ac:dyDescent="0.35">
      <c r="A8" s="40">
        <v>44075</v>
      </c>
      <c r="B8" s="41">
        <f>SUMIFS(ProjectedExpenditureQtr2[Budgeted / Quoted Cost],ProjectedExpenditureQtr2[Expenditure Category],$B$2,ProjectedExpenditureQtr2[Month],$A$8)</f>
        <v>0</v>
      </c>
      <c r="C8" s="42">
        <f>SUMIFS(ProjectedExpenditureQtr2[Actual Cost],ProjectedExpenditureQtr2[Expenditure Category],$B$2,ProjectedExpenditureQtr2[Month],$A$8)</f>
        <v>0</v>
      </c>
      <c r="D8" s="43">
        <f t="shared" si="0"/>
        <v>0</v>
      </c>
      <c r="E8" s="45">
        <f>SUMIFS(ProjectedExpenditureQtr2[Budgeted / Quoted Cost],ProjectedExpenditureQtr2[Expenditure Category],$E$2,ProjectedExpenditureQtr2[Month],$A$8)</f>
        <v>49500</v>
      </c>
      <c r="F8" s="42">
        <f>+SUMIFS(ProjectedExpenditureQtr2[Budgeted / Quoted Cost],ProjectedExpenditureQtr2[Expenditure Category],$E$2,ProjectedExpenditureQtr2[Month],$A$8)</f>
        <v>49500</v>
      </c>
      <c r="G8" s="43">
        <f>F8-E8</f>
        <v>0</v>
      </c>
      <c r="H8" s="45">
        <f>SUMIFS(ProjectedExpenditureQtr2[Budgeted / Quoted Cost],ProjectedExpenditureQtr2[Expenditure Category],$H$2,ProjectedExpenditureQtr2[Month],$A$8)</f>
        <v>14500</v>
      </c>
      <c r="I8" s="42">
        <f>+SUMIFS(ProjectedExpenditureQtr2[Budgeted / Quoted Cost],ProjectedExpenditureQtr2[Expenditure Category],$H$2,ProjectedExpenditureQtr2[Month],$A$8)</f>
        <v>14500</v>
      </c>
      <c r="J8" s="43">
        <f>I8-H8</f>
        <v>0</v>
      </c>
      <c r="K8" s="45">
        <f>SUMIFS(ProjectedExpenditureQtr2[Budgeted / Quoted Cost],ProjectedExpenditureQtr2[Expenditure Category],$K$2,ProjectedExpenditureQtr2[Month],$A$8)</f>
        <v>13800</v>
      </c>
      <c r="L8" s="42">
        <f>+SUMIFS(ProjectedExpenditureQtr2[Actual Cost],ProjectedExpenditureQtr2[Expenditure Category],$K$2,ProjectedExpenditureQtr2[Month],$A$8)</f>
        <v>0</v>
      </c>
      <c r="M8" s="43">
        <f>L8-K8</f>
        <v>-13800</v>
      </c>
      <c r="N8" s="45">
        <f>SUMIFS(ProjectedExpenditureQtr2[Budgeted / Quoted Cost],ProjectedExpenditureQtr2[Expenditure Category],$N$2,ProjectedExpenditureQtr2[Month],$A$8)</f>
        <v>0</v>
      </c>
      <c r="O8" s="42">
        <f>+SUMIFS(ProjectedExpenditureQtr2[Budgeted / Quoted Cost],ProjectedExpenditureQtr2[Expenditure Category],$N$2,ProjectedExpenditureQtr2[Month],$A$8)</f>
        <v>0</v>
      </c>
      <c r="P8" s="43">
        <f>O8-N8</f>
        <v>0</v>
      </c>
      <c r="Q8" s="45">
        <f>SUMIFS(ProjectedExpenditureQtr2[Budgeted / Quoted Cost],ProjectedExpenditureQtr2[Expenditure Category],$Q$2,ProjectedExpenditureQtr2[Month],$A$8)</f>
        <v>34000</v>
      </c>
      <c r="R8" s="42">
        <f>+SUMIFS(ProjectedExpenditureQtr2[Budgeted / Quoted Cost],ProjectedExpenditureQtr2[Expenditure Category],$Q$2,ProjectedExpenditureQtr2[Month],$A$8)</f>
        <v>34000</v>
      </c>
      <c r="S8" s="43">
        <f t="shared" si="1"/>
        <v>0</v>
      </c>
      <c r="T8" s="45">
        <f>SUMIFS(ProjectedExpenditureQtr2[Budgeted / Quoted Cost],ProjectedExpenditureQtr2[Expenditure Category],$T$2,ProjectedExpenditureQtr2[Month],$A$8)</f>
        <v>0</v>
      </c>
      <c r="U8" s="42">
        <f>+SUMIFS(ProjectedExpenditureQtr2[Budgeted / Quoted Cost],ProjectedExpenditureQtr2[Expenditure Category],$T$2,ProjectedExpenditureQtr2[Month],$A$8)</f>
        <v>0</v>
      </c>
      <c r="V8" s="43">
        <f t="shared" si="2"/>
        <v>0</v>
      </c>
      <c r="W8" s="41">
        <f t="shared" si="4"/>
        <v>111800</v>
      </c>
      <c r="X8" s="42">
        <f>SUM(C8+F8+I8+L8+O8+R8+U8)</f>
        <v>98000</v>
      </c>
      <c r="Y8" s="43">
        <f t="shared" si="3"/>
        <v>-13800</v>
      </c>
    </row>
    <row r="9" spans="1:30" x14ac:dyDescent="0.35">
      <c r="A9" s="46" t="s">
        <v>20</v>
      </c>
      <c r="B9" s="47">
        <f t="shared" ref="B9:Y9" si="5">SUM(B6:B8)</f>
        <v>7333</v>
      </c>
      <c r="C9" s="48">
        <f t="shared" si="5"/>
        <v>0</v>
      </c>
      <c r="D9" s="49">
        <f t="shared" si="5"/>
        <v>-7333</v>
      </c>
      <c r="E9" s="47">
        <f>SUM(E6:E8)</f>
        <v>49500</v>
      </c>
      <c r="F9" s="48">
        <f>SUM(F6:F8)</f>
        <v>49500</v>
      </c>
      <c r="G9" s="49">
        <f t="shared" si="5"/>
        <v>0</v>
      </c>
      <c r="H9" s="47">
        <f>SUM(H6:H8)</f>
        <v>105000</v>
      </c>
      <c r="I9" s="48">
        <f>SUM(I6:I8)</f>
        <v>14500</v>
      </c>
      <c r="J9" s="49">
        <f t="shared" si="5"/>
        <v>-90500</v>
      </c>
      <c r="K9" s="47">
        <f>SUM(K6:K8)</f>
        <v>14800</v>
      </c>
      <c r="L9" s="48">
        <f>SUM(L6:L8)</f>
        <v>0</v>
      </c>
      <c r="M9" s="49">
        <f t="shared" si="5"/>
        <v>-14800</v>
      </c>
      <c r="N9" s="47">
        <f>SUM(N6:N8)</f>
        <v>0</v>
      </c>
      <c r="O9" s="48">
        <f>SUM(O6:O8)</f>
        <v>0</v>
      </c>
      <c r="P9" s="49">
        <f t="shared" si="5"/>
        <v>0</v>
      </c>
      <c r="Q9" s="47">
        <f t="shared" si="5"/>
        <v>45500</v>
      </c>
      <c r="R9" s="48">
        <f t="shared" si="5"/>
        <v>34000</v>
      </c>
      <c r="S9" s="49">
        <f t="shared" si="5"/>
        <v>-11500</v>
      </c>
      <c r="T9" s="47">
        <f>SUM(T6:T8)</f>
        <v>0</v>
      </c>
      <c r="U9" s="48">
        <f t="shared" ref="U9:V9" si="6">SUM(U6:U8)</f>
        <v>0</v>
      </c>
      <c r="V9" s="49">
        <f t="shared" si="6"/>
        <v>0</v>
      </c>
      <c r="W9" s="47">
        <f>SUM(W6:W8)</f>
        <v>222133</v>
      </c>
      <c r="X9" s="48">
        <f t="shared" si="5"/>
        <v>98000</v>
      </c>
      <c r="Y9" s="49">
        <f t="shared" si="5"/>
        <v>-124133</v>
      </c>
      <c r="AA9" s="60" t="str">
        <f>IF(W9=ProjectedExpenditureQtr2[[#Totals],[Budgeted / Quoted Cost]]," ","Pick the Expenditure Category +/or Month")</f>
        <v xml:space="preserve"> </v>
      </c>
      <c r="AD9" s="60" t="str">
        <f>IF(X9=ProjectedExpenditureQtr2[[#Totals],[Actual Cost]]," ","Pick the Expenditure Category +/or Month")</f>
        <v>Pick the Expenditure Category +/or Month</v>
      </c>
    </row>
    <row r="10" spans="1:30" x14ac:dyDescent="0.35">
      <c r="A10" s="50" t="s">
        <v>21</v>
      </c>
      <c r="B10" s="51"/>
      <c r="C10" s="52"/>
      <c r="D10" s="53"/>
      <c r="E10" s="51"/>
      <c r="F10" s="52"/>
      <c r="G10" s="53"/>
      <c r="H10" s="63"/>
      <c r="I10" s="63"/>
      <c r="J10" s="63"/>
      <c r="K10" s="51"/>
      <c r="L10" s="52"/>
      <c r="M10" s="53"/>
      <c r="N10" s="63"/>
      <c r="O10" s="63"/>
      <c r="P10" s="63"/>
      <c r="Q10" s="51"/>
      <c r="R10" s="52"/>
      <c r="S10" s="53"/>
      <c r="T10" s="63"/>
      <c r="U10" s="63"/>
      <c r="V10" s="63"/>
      <c r="W10" s="51"/>
      <c r="X10" s="54"/>
      <c r="Y10" s="53"/>
    </row>
    <row r="11" spans="1:30" x14ac:dyDescent="0.35">
      <c r="A11" s="40">
        <v>44105</v>
      </c>
      <c r="B11" s="45">
        <f>SUMIFS(ProjectedExpenditureQtr3[[#Headers],[#Data],[Budgeted / Quoted Cost]],ProjectedExpenditureQtr3[[#Headers],[#Data],[Expenditure Category]],Bidding!$B$2,ProjectedExpenditureQtr3[[#Headers],[#Data],[Month]],Bidding!$A$11)</f>
        <v>7333</v>
      </c>
      <c r="C11" s="44">
        <f>SUMIFS(ProjectedExpenditureQtr3[[#Headers],[#Data],[Actual Cost]],ProjectedExpenditureQtr3[[#Headers],[#Data],[Expenditure Category]],Bidding!$B$2,ProjectedExpenditureQtr3[[#Headers],[#Data],[Month]],Bidding!$A$11)</f>
        <v>0</v>
      </c>
      <c r="D11" s="43">
        <f t="shared" si="0"/>
        <v>-7333</v>
      </c>
      <c r="E11" s="45">
        <f>SUMIFS(ProjectedExpenditureQtr3[[#Headers],[#Data],[Budgeted / Quoted Cost]],ProjectedExpenditureQtr3[[#Headers],[#Data],[Expenditure Category]],Bidding!$E$2,ProjectedExpenditureQtr3[[#Headers],[#Data],[Month]],Bidding!$A$11)</f>
        <v>0</v>
      </c>
      <c r="F11" s="44">
        <f>SUMIFS(ProjectedExpenditureQtr3[[#Headers],[#Data],[Actual Cost]],ProjectedExpenditureQtr3[[#Headers],[#Data],[Expenditure Category]],Bidding!$E$2,ProjectedExpenditureQtr3[[#Headers],[#Data],[Month]],Bidding!$A$11)</f>
        <v>0</v>
      </c>
      <c r="G11" s="43">
        <f t="shared" ref="G11:G13" si="7">F11-E11</f>
        <v>0</v>
      </c>
      <c r="H11" s="45">
        <f>SUMIFS(ProjectedExpenditureQtr3[[#Headers],[#Data],[Budgeted / Quoted Cost]],ProjectedExpenditureQtr3[[#Headers],[#Data],[Expenditure Category]],Bidding!$H$2,ProjectedExpenditureQtr3[[#Headers],[#Data],[Month]],Bidding!$A$11)</f>
        <v>0</v>
      </c>
      <c r="I11" s="44">
        <f>SUMIFS(ProjectedExpenditureQtr3[[#Headers],[#Data],[Actual Cost]],ProjectedExpenditureQtr3[[#Headers],[#Data],[Expenditure Category]],Bidding!$H$2,ProjectedExpenditureQtr3[[#Headers],[#Data],[Month]],Bidding!$A$11)</f>
        <v>0</v>
      </c>
      <c r="J11" s="43">
        <f>I11-H11</f>
        <v>0</v>
      </c>
      <c r="K11" s="45">
        <f>SUMIFS(ProjectedExpenditureQtr3[[#Headers],[#Data],[Budgeted / Quoted Cost]],ProjectedExpenditureQtr3[[#Headers],[#Data],[Expenditure Category]],Bidding!$K$2,ProjectedExpenditureQtr3[[#Headers],[#Data],[Month]],Bidding!$A$11)</f>
        <v>4000</v>
      </c>
      <c r="L11" s="44">
        <f>SUMIFS(ProjectedExpenditureQtr3[[#Headers],[#Data],[Actual Cost]],ProjectedExpenditureQtr3[[#Headers],[#Data],[Expenditure Category]],Bidding!$K$2,ProjectedExpenditureQtr3[[#Headers],[#Data],[Month]],Bidding!$A$11)</f>
        <v>0</v>
      </c>
      <c r="M11" s="43">
        <f t="shared" ref="M11:M13" si="8">L11-K11</f>
        <v>-4000</v>
      </c>
      <c r="N11" s="45">
        <f>SUMIFS(ProjectedExpenditureQtr3[[#Headers],[#Data],[Budgeted / Quoted Cost]],ProjectedExpenditureQtr3[[#Headers],[#Data],[Expenditure Category]],Bidding!$N$2,ProjectedExpenditureQtr3[[#Headers],[#Data],[Month]],Bidding!$A$11)</f>
        <v>0</v>
      </c>
      <c r="O11" s="44">
        <f>SUMIFS(ProjectedExpenditureQtr3[[#Headers],[#Data],[Actual Cost]],ProjectedExpenditureQtr3[[#Headers],[#Data],[Expenditure Category]],Bidding!$N$2,ProjectedExpenditureQtr3[[#Headers],[#Data],[Month]],Bidding!$A$11)</f>
        <v>0</v>
      </c>
      <c r="P11" s="43">
        <f>O11-N11</f>
        <v>0</v>
      </c>
      <c r="Q11" s="45">
        <f>SUMIFS(ProjectedExpenditureQtr3[[#Headers],[#Data],[Budgeted / Quoted Cost]],ProjectedExpenditureQtr3[[#Headers],[#Data],[Expenditure Category]],Bidding!$Q$2,ProjectedExpenditureQtr3[[#Headers],[#Data],[Month]],Bidding!$A$11)</f>
        <v>0</v>
      </c>
      <c r="R11" s="44">
        <f>SUMIFS(ProjectedExpenditureQtr3[[#Headers],[#Data],[Actual Cost]],ProjectedExpenditureQtr3[[#Headers],[#Data],[Expenditure Category]],Bidding!$Q$2,ProjectedExpenditureQtr3[[#Headers],[#Data],[Month]],Bidding!$A$11)</f>
        <v>0</v>
      </c>
      <c r="S11" s="43">
        <f t="shared" ref="S11:S13" si="9">R11-Q11</f>
        <v>0</v>
      </c>
      <c r="T11" s="45">
        <f>SUMIFS(ProjectedExpenditureQtr3[[#Headers],[#Data],[Budgeted / Quoted Cost]],ProjectedExpenditureQtr3[[#Headers],[#Data],[Expenditure Category]],Bidding!$T$2,ProjectedExpenditureQtr3[[#Headers],[#Data],[Month]],Bidding!$A$11)</f>
        <v>0</v>
      </c>
      <c r="U11" s="44">
        <f>SUMIFS(ProjectedExpenditureQtr3[[#Headers],[#Data],[Actual Cost]],ProjectedExpenditureQtr3[[#Headers],[#Data],[Expenditure Category]],Bidding!$T$2,ProjectedExpenditureQtr3[[#Headers],[#Data],[Month]],Bidding!$A$11)</f>
        <v>0</v>
      </c>
      <c r="V11" s="43">
        <f t="shared" ref="V11:V13" si="10">U11-T11</f>
        <v>0</v>
      </c>
      <c r="W11" s="41">
        <f>B11+E11+H11+K11+N11+Q11+T11</f>
        <v>11333</v>
      </c>
      <c r="X11" s="42">
        <f>C11+F11+I11+L11+O11+R11+U11</f>
        <v>0</v>
      </c>
      <c r="Y11" s="43">
        <f t="shared" si="3"/>
        <v>-11333</v>
      </c>
    </row>
    <row r="12" spans="1:30" x14ac:dyDescent="0.35">
      <c r="A12" s="40">
        <v>44136</v>
      </c>
      <c r="B12" s="45">
        <f>SUMIFS(ProjectedExpenditureQtr3[[#Headers],[#Data],[Budgeted / Quoted Cost]],ProjectedExpenditureQtr3[[#Headers],[#Data],[Expenditure Category]],Bidding!$B$2,ProjectedExpenditureQtr3[[#Headers],[#Data],[Month]],Bidding!$A$12)</f>
        <v>0</v>
      </c>
      <c r="C12" s="44">
        <f>SUMIFS(ProjectedExpenditureQtr3[[#Headers],[#Data],[Actual Cost]],ProjectedExpenditureQtr3[[#Headers],[#Data],[Expenditure Category]],Bidding!$B$2,ProjectedExpenditureQtr3[[#Headers],[#Data],[Month]],Bidding!$A$12)</f>
        <v>0</v>
      </c>
      <c r="D12" s="43">
        <f t="shared" si="0"/>
        <v>0</v>
      </c>
      <c r="E12" s="45">
        <f>SUMIFS(ProjectedExpenditureQtr3[[#Headers],[#Data],[Budgeted / Quoted Cost]],ProjectedExpenditureQtr3[[#Headers],[#Data],[Expenditure Category]],Bidding!$E$2,ProjectedExpenditureQtr3[[#Headers],[#Data],[Month]],Bidding!$A$12)</f>
        <v>0</v>
      </c>
      <c r="F12" s="44">
        <f>SUMIFS(ProjectedExpenditureQtr3[[#Headers],[#Data],[Actual Cost]],ProjectedExpenditureQtr3[[#Headers],[#Data],[Expenditure Category]],Bidding!$E$2,ProjectedExpenditureQtr3[[#Headers],[#Data],[Month]],Bidding!$A$12)</f>
        <v>0</v>
      </c>
      <c r="G12" s="43">
        <f t="shared" si="7"/>
        <v>0</v>
      </c>
      <c r="H12" s="45">
        <f>SUMIFS(ProjectedExpenditureQtr3[[#Headers],[#Data],[Budgeted / Quoted Cost]],ProjectedExpenditureQtr3[[#Headers],[#Data],[Expenditure Category]],Bidding!$H$2,ProjectedExpenditureQtr3[[#Headers],[#Data],[Month]],Bidding!$A$12)</f>
        <v>0</v>
      </c>
      <c r="I12" s="44">
        <f>SUMIFS(ProjectedExpenditureQtr3[[#Headers],[#Data],[Actual Cost]],ProjectedExpenditureQtr3[[#Headers],[#Data],[Expenditure Category]],Bidding!$H$2,ProjectedExpenditureQtr3[[#Headers],[#Data],[Month]],Bidding!$A$12)</f>
        <v>0</v>
      </c>
      <c r="J12" s="43">
        <f>I12-H12</f>
        <v>0</v>
      </c>
      <c r="K12" s="45">
        <f>SUMIFS(ProjectedExpenditureQtr3[[#Headers],[#Data],[Budgeted / Quoted Cost]],ProjectedExpenditureQtr3[[#Headers],[#Data],[Expenditure Category]],Bidding!$K$2,ProjectedExpenditureQtr3[[#Headers],[#Data],[Month]],Bidding!$A$12)</f>
        <v>0</v>
      </c>
      <c r="L12" s="44">
        <f>SUMIFS(ProjectedExpenditureQtr3[[#Headers],[#Data],[Actual Cost]],ProjectedExpenditureQtr3[[#Headers],[#Data],[Expenditure Category]],Bidding!$K$2,ProjectedExpenditureQtr3[[#Headers],[#Data],[Month]],Bidding!$A$12)</f>
        <v>0</v>
      </c>
      <c r="M12" s="43">
        <f t="shared" si="8"/>
        <v>0</v>
      </c>
      <c r="N12" s="45">
        <f>SUMIFS(ProjectedExpenditureQtr3[[#Headers],[#Data],[Budgeted / Quoted Cost]],ProjectedExpenditureQtr3[[#Headers],[#Data],[Expenditure Category]],Bidding!$N$2,ProjectedExpenditureQtr3[[#Headers],[#Data],[Month]],Bidding!$A$12)</f>
        <v>0</v>
      </c>
      <c r="O12" s="44">
        <f>SUMIFS(ProjectedExpenditureQtr3[[#Headers],[#Data],[Actual Cost]],ProjectedExpenditureQtr3[[#Headers],[#Data],[Expenditure Category]],Bidding!$N$2,ProjectedExpenditureQtr3[[#Headers],[#Data],[Month]],Bidding!$A$12)</f>
        <v>0</v>
      </c>
      <c r="P12" s="43">
        <f>O12-N12</f>
        <v>0</v>
      </c>
      <c r="Q12" s="45">
        <f>SUMIFS(ProjectedExpenditureQtr3[[#Headers],[#Data],[Budgeted / Quoted Cost]],ProjectedExpenditureQtr3[[#Headers],[#Data],[Expenditure Category]],Bidding!$Q$2,ProjectedExpenditureQtr3[[#Headers],[#Data],[Month]],Bidding!$A$12)</f>
        <v>16500</v>
      </c>
      <c r="R12" s="44">
        <f>SUMIFS(ProjectedExpenditureQtr3[[#Headers],[#Data],[Actual Cost]],ProjectedExpenditureQtr3[[#Headers],[#Data],[Expenditure Category]],Bidding!$Q$2,ProjectedExpenditureQtr3[[#Headers],[#Data],[Month]],Bidding!$A$12)</f>
        <v>0</v>
      </c>
      <c r="S12" s="43">
        <f t="shared" si="9"/>
        <v>-16500</v>
      </c>
      <c r="T12" s="45">
        <f>SUMIFS(ProjectedExpenditureQtr3[[#Headers],[#Data],[Budgeted / Quoted Cost]],ProjectedExpenditureQtr3[[#Headers],[#Data],[Expenditure Category]],Bidding!$T$2,ProjectedExpenditureQtr3[[#Headers],[#Data],[Month]],Bidding!$A$12)</f>
        <v>0</v>
      </c>
      <c r="U12" s="44">
        <f>SUMIFS(ProjectedExpenditureQtr3[[#Headers],[#Data],[Actual Cost]],ProjectedExpenditureQtr3[[#Headers],[#Data],[Expenditure Category]],Bidding!$T$2,ProjectedExpenditureQtr3[[#Headers],[#Data],[Month]],Bidding!$A$12)</f>
        <v>0</v>
      </c>
      <c r="V12" s="43">
        <f t="shared" si="10"/>
        <v>0</v>
      </c>
      <c r="W12" s="41">
        <f t="shared" ref="W12:W13" si="11">B12+E12+H12+K12+N12+Q12+T12</f>
        <v>16500</v>
      </c>
      <c r="X12" s="42">
        <f>C12+F12+I12+L12+O12+R12+U12</f>
        <v>0</v>
      </c>
      <c r="Y12" s="43">
        <f t="shared" si="3"/>
        <v>-16500</v>
      </c>
    </row>
    <row r="13" spans="1:30" x14ac:dyDescent="0.35">
      <c r="A13" s="40">
        <v>44166</v>
      </c>
      <c r="B13" s="45">
        <f>SUMIFS(ProjectedExpenditureQtr3[[#Headers],[#Data],[Budgeted / Quoted Cost]],ProjectedExpenditureQtr3[[#Headers],[#Data],[Expenditure Category]],Bidding!$B$2,ProjectedExpenditureQtr3[[#Headers],[#Data],[Month]],Bidding!$A$13)</f>
        <v>0</v>
      </c>
      <c r="C13" s="44">
        <f>SUMIFS(ProjectedExpenditureQtr3[[#Headers],[#Data],[Actual Cost]],ProjectedExpenditureQtr3[[#Headers],[#Data],[Expenditure Category]],Bidding!$B$2,ProjectedExpenditureQtr3[[#Headers],[#Data],[Month]],Bidding!$A$13)</f>
        <v>0</v>
      </c>
      <c r="D13" s="43">
        <f t="shared" si="0"/>
        <v>0</v>
      </c>
      <c r="E13" s="45">
        <f>SUMIFS(ProjectedExpenditureQtr3[[#Headers],[#Data],[Budgeted / Quoted Cost]],ProjectedExpenditureQtr3[[#Headers],[#Data],[Expenditure Category]],Bidding!$E$2,ProjectedExpenditureQtr3[[#Headers],[#Data],[Month]],Bidding!$A$13)</f>
        <v>0</v>
      </c>
      <c r="F13" s="44">
        <f>SUMIFS(ProjectedExpenditureQtr3[[#Headers],[#Data],[Actual Cost]],ProjectedExpenditureQtr3[[#Headers],[#Data],[Expenditure Category]],Bidding!$E$2,ProjectedExpenditureQtr3[[#Headers],[#Data],[Month]],Bidding!$A$13)</f>
        <v>0</v>
      </c>
      <c r="G13" s="43">
        <f t="shared" si="7"/>
        <v>0</v>
      </c>
      <c r="H13" s="45">
        <f>SUMIFS(ProjectedExpenditureQtr3[[#Headers],[#Data],[Budgeted / Quoted Cost]],ProjectedExpenditureQtr3[[#Headers],[#Data],[Expenditure Category]],Bidding!$H$2,ProjectedExpenditureQtr3[[#Headers],[#Data],[Month]],Bidding!$A$13)</f>
        <v>243241.28</v>
      </c>
      <c r="I13" s="44">
        <f>SUMIFS(ProjectedExpenditureQtr3[[#Headers],[#Data],[Actual Cost]],ProjectedExpenditureQtr3[[#Headers],[#Data],[Expenditure Category]],Bidding!$H$2,ProjectedExpenditureQtr3[[#Headers],[#Data],[Month]],Bidding!$A$13)</f>
        <v>0</v>
      </c>
      <c r="J13" s="43">
        <f>I13-H13</f>
        <v>-243241.28</v>
      </c>
      <c r="K13" s="45">
        <f>SUMIFS(ProjectedExpenditureQtr3[[#Headers],[#Data],[Budgeted / Quoted Cost]],ProjectedExpenditureQtr3[[#Headers],[#Data],[Expenditure Category]],Bidding!$K$2,ProjectedExpenditureQtr3[[#Headers],[#Data],[Month]],Bidding!$A$13)</f>
        <v>7000</v>
      </c>
      <c r="L13" s="44">
        <f>SUMIFS(ProjectedExpenditureQtr3[[#Headers],[#Data],[Actual Cost]],ProjectedExpenditureQtr3[[#Headers],[#Data],[Expenditure Category]],Bidding!$K$2,ProjectedExpenditureQtr3[[#Headers],[#Data],[Month]],Bidding!$A$13)</f>
        <v>0</v>
      </c>
      <c r="M13" s="43">
        <f t="shared" si="8"/>
        <v>-7000</v>
      </c>
      <c r="N13" s="45">
        <f>SUMIFS(ProjectedExpenditureQtr3[[#Headers],[#Data],[Budgeted / Quoted Cost]],ProjectedExpenditureQtr3[[#Headers],[#Data],[Expenditure Category]],Bidding!$N$2,ProjectedExpenditureQtr3[[#Headers],[#Data],[Month]],Bidding!$A$13)</f>
        <v>0</v>
      </c>
      <c r="O13" s="44">
        <f>SUMIFS(ProjectedExpenditureQtr3[[#Headers],[#Data],[Actual Cost]],ProjectedExpenditureQtr3[[#Headers],[#Data],[Expenditure Category]],Bidding!$N$2,ProjectedExpenditureQtr3[[#Headers],[#Data],[Month]],Bidding!$A$13)</f>
        <v>0</v>
      </c>
      <c r="P13" s="43">
        <f>O13-N13</f>
        <v>0</v>
      </c>
      <c r="Q13" s="45">
        <f>SUMIFS(ProjectedExpenditureQtr3[[#Headers],[#Data],[Budgeted / Quoted Cost]],ProjectedExpenditureQtr3[[#Headers],[#Data],[Expenditure Category]],Bidding!$Q$2,ProjectedExpenditureQtr3[[#Headers],[#Data],[Month]],Bidding!$A$13)</f>
        <v>15000</v>
      </c>
      <c r="R13" s="44">
        <f>SUMIFS(ProjectedExpenditureQtr3[[#Headers],[#Data],[Actual Cost]],ProjectedExpenditureQtr3[[#Headers],[#Data],[Expenditure Category]],Bidding!$Q$2,ProjectedExpenditureQtr3[[#Headers],[#Data],[Month]],Bidding!$A$13)</f>
        <v>0</v>
      </c>
      <c r="S13" s="43">
        <f t="shared" si="9"/>
        <v>-15000</v>
      </c>
      <c r="T13" s="45">
        <f>SUMIFS(ProjectedExpenditureQtr3[[#Headers],[#Data],[Budgeted / Quoted Cost]],ProjectedExpenditureQtr3[[#Headers],[#Data],[Expenditure Category]],Bidding!$T$2,ProjectedExpenditureQtr3[[#Headers],[#Data],[Month]],Bidding!$A$13)</f>
        <v>0</v>
      </c>
      <c r="U13" s="44">
        <f>SUMIFS(ProjectedExpenditureQtr3[[#Headers],[#Data],[Actual Cost]],ProjectedExpenditureQtr3[[#Headers],[#Data],[Expenditure Category]],Bidding!$T$2,ProjectedExpenditureQtr3[[#Headers],[#Data],[Month]],Bidding!$A$13)</f>
        <v>0</v>
      </c>
      <c r="V13" s="43">
        <f t="shared" si="10"/>
        <v>0</v>
      </c>
      <c r="W13" s="41">
        <f t="shared" si="11"/>
        <v>265241.28000000003</v>
      </c>
      <c r="X13" s="42">
        <f>C13+F13+I13+L13+O13+R13+U13</f>
        <v>0</v>
      </c>
      <c r="Y13" s="43">
        <f t="shared" si="3"/>
        <v>-265241.28000000003</v>
      </c>
    </row>
    <row r="14" spans="1:30" x14ac:dyDescent="0.35">
      <c r="A14" s="46" t="s">
        <v>22</v>
      </c>
      <c r="B14" s="47">
        <f t="shared" ref="B14:Y14" si="12">SUM(B11:B13)</f>
        <v>7333</v>
      </c>
      <c r="C14" s="48">
        <f t="shared" si="12"/>
        <v>0</v>
      </c>
      <c r="D14" s="49">
        <f t="shared" si="12"/>
        <v>-7333</v>
      </c>
      <c r="E14" s="47">
        <f t="shared" si="12"/>
        <v>0</v>
      </c>
      <c r="F14" s="48">
        <f t="shared" si="12"/>
        <v>0</v>
      </c>
      <c r="G14" s="49">
        <f t="shared" si="12"/>
        <v>0</v>
      </c>
      <c r="H14" s="47">
        <f t="shared" si="12"/>
        <v>243241.28</v>
      </c>
      <c r="I14" s="48">
        <f t="shared" si="12"/>
        <v>0</v>
      </c>
      <c r="J14" s="49">
        <f t="shared" si="12"/>
        <v>-243241.28</v>
      </c>
      <c r="K14" s="47">
        <f t="shared" si="12"/>
        <v>11000</v>
      </c>
      <c r="L14" s="48">
        <f t="shared" si="12"/>
        <v>0</v>
      </c>
      <c r="M14" s="49">
        <f t="shared" si="12"/>
        <v>-11000</v>
      </c>
      <c r="N14" s="47">
        <f t="shared" si="12"/>
        <v>0</v>
      </c>
      <c r="O14" s="48">
        <f t="shared" si="12"/>
        <v>0</v>
      </c>
      <c r="P14" s="49">
        <f t="shared" si="12"/>
        <v>0</v>
      </c>
      <c r="Q14" s="47">
        <f t="shared" si="12"/>
        <v>31500</v>
      </c>
      <c r="R14" s="48">
        <f t="shared" si="12"/>
        <v>0</v>
      </c>
      <c r="S14" s="49">
        <f t="shared" si="12"/>
        <v>-31500</v>
      </c>
      <c r="T14" s="47">
        <f t="shared" ref="T14:V14" si="13">SUM(T11:T13)</f>
        <v>0</v>
      </c>
      <c r="U14" s="48">
        <f t="shared" si="13"/>
        <v>0</v>
      </c>
      <c r="V14" s="49">
        <f t="shared" si="13"/>
        <v>0</v>
      </c>
      <c r="W14" s="47">
        <f t="shared" si="12"/>
        <v>293074.28000000003</v>
      </c>
      <c r="X14" s="48">
        <f t="shared" si="12"/>
        <v>0</v>
      </c>
      <c r="Y14" s="49">
        <f t="shared" si="12"/>
        <v>-293074.28000000003</v>
      </c>
      <c r="AA14" s="60" t="str">
        <f>IF(W14=ProjectedExpenditureQtr3[[#Totals],[Budgeted / Quoted Cost]]," ","Pick the Expenditure Category +/or Month")</f>
        <v xml:space="preserve"> </v>
      </c>
      <c r="AD14" s="60" t="str">
        <f>IF(X14=ProjectedExpenditureQtr3[[#Totals],[Actual Cost]]," ","Pick the Expenditure Category +/or Month")</f>
        <v xml:space="preserve"> </v>
      </c>
    </row>
    <row r="15" spans="1:30" x14ac:dyDescent="0.35">
      <c r="A15" s="55" t="s">
        <v>23</v>
      </c>
      <c r="B15" s="51"/>
      <c r="C15" s="52"/>
      <c r="D15" s="53"/>
      <c r="E15" s="51"/>
      <c r="F15" s="52"/>
      <c r="G15" s="53"/>
      <c r="H15" s="63"/>
      <c r="I15" s="63"/>
      <c r="J15" s="63"/>
      <c r="K15" s="51"/>
      <c r="L15" s="52"/>
      <c r="M15" s="53"/>
      <c r="N15" s="63"/>
      <c r="O15" s="63"/>
      <c r="P15" s="63"/>
      <c r="Q15" s="51"/>
      <c r="R15" s="52"/>
      <c r="S15" s="53"/>
      <c r="T15" s="51"/>
      <c r="U15" s="52"/>
      <c r="V15" s="53"/>
      <c r="W15" s="51"/>
      <c r="X15" s="54"/>
      <c r="Y15" s="53"/>
    </row>
    <row r="16" spans="1:30" x14ac:dyDescent="0.35">
      <c r="A16" s="40">
        <v>44197</v>
      </c>
      <c r="B16" s="41">
        <f>SUMIFS(ProjectedExpenditureQtr4[[#Headers],[#Data],[Budgeted / Quoted Cost]],ProjectedExpenditureQtr4[[#Headers],[#Data],[Expenditure Category]],Bidding!$B$2,ProjectedExpenditureQtr4[[#Headers],[#Data],[Month]],Bidding!$A$16)</f>
        <v>7333</v>
      </c>
      <c r="C16" s="44">
        <f>SUMIFS(ProjectedExpenditureQtr4[[#Headers],[#Data],[Actual Cost]],ProjectedExpenditureQtr4[[#Headers],[#Data],[Expenditure Category]],Bidding!$B$2,ProjectedExpenditureQtr4[[#Headers],[#Data],[Month]],Bidding!$A$16)</f>
        <v>0</v>
      </c>
      <c r="D16" s="43">
        <f t="shared" si="0"/>
        <v>-7333</v>
      </c>
      <c r="E16" s="41">
        <f>SUMIFS(ProjectedExpenditureQtr4[[#Headers],[#Data],[Budgeted / Quoted Cost]],ProjectedExpenditureQtr4[[#Headers],[#Data],[Expenditure Category]],Bidding!$E$2,ProjectedExpenditureQtr4[[#Headers],[#Data],[Month]],Bidding!$A$16)</f>
        <v>0</v>
      </c>
      <c r="F16" s="44">
        <f>SUMIFS(ProjectedExpenditureQtr4[[#Headers],[#Data],[Actual Cost]],ProjectedExpenditureQtr4[[#Headers],[#Data],[Expenditure Category]],Bidding!$E$2,ProjectedExpenditureQtr4[[#Headers],[#Data],[Month]],Bidding!$A$16)</f>
        <v>0</v>
      </c>
      <c r="G16" s="43">
        <f t="shared" ref="G16:G18" si="14">F16-E16</f>
        <v>0</v>
      </c>
      <c r="H16" s="41">
        <f>SUMIFS(ProjectedExpenditureQtr4[[#Headers],[#Data],[Budgeted / Quoted Cost]],ProjectedExpenditureQtr4[[#Headers],[#Data],[Expenditure Category]],Bidding!$H$2,ProjectedExpenditureQtr4[[#Headers],[#Data],[Month]],Bidding!$A$16)</f>
        <v>0</v>
      </c>
      <c r="I16" s="44">
        <f>SUMIFS(ProjectedExpenditureQtr4[[#Headers],[#Data],[Actual Cost]],ProjectedExpenditureQtr4[[#Headers],[#Data],[Expenditure Category]],Bidding!$H$2,ProjectedExpenditureQtr4[[#Headers],[#Data],[Month]],Bidding!$A$16)</f>
        <v>0</v>
      </c>
      <c r="J16" s="43">
        <f>I16-H16</f>
        <v>0</v>
      </c>
      <c r="K16" s="41">
        <f>SUMIFS(ProjectedExpenditureQtr4[[#Headers],[#Data],[Budgeted / Quoted Cost]],ProjectedExpenditureQtr4[[#Headers],[#Data],[Expenditure Category]],Bidding!$K$2,ProjectedExpenditureQtr4[[#Headers],[#Data],[Month]],Bidding!$A$16)</f>
        <v>0</v>
      </c>
      <c r="L16" s="44">
        <f>SUMIFS(ProjectedExpenditureQtr4[[#Headers],[#Data],[Actual Cost]],ProjectedExpenditureQtr4[[#Headers],[#Data],[Expenditure Category]],Bidding!$K$2,ProjectedExpenditureQtr4[[#Headers],[#Data],[Month]],Bidding!$A$16)</f>
        <v>0</v>
      </c>
      <c r="M16" s="43">
        <f t="shared" ref="M16:M18" si="15">L16-K16</f>
        <v>0</v>
      </c>
      <c r="N16" s="41">
        <f>SUMIFS(ProjectedExpenditureQtr4[[#Headers],[#Data],[Budgeted / Quoted Cost]],ProjectedExpenditureQtr4[[#Headers],[#Data],[Expenditure Category]],Bidding!$N$2,ProjectedExpenditureQtr4[[#Headers],[#Data],[Month]],Bidding!$A$16)</f>
        <v>0</v>
      </c>
      <c r="O16" s="44">
        <f>SUMIFS(ProjectedExpenditureQtr4[[#Headers],[#Data],[Actual Cost]],ProjectedExpenditureQtr4[[#Headers],[#Data],[Expenditure Category]],Bidding!$N$2,ProjectedExpenditureQtr4[[#Headers],[#Data],[Month]],Bidding!$A$16)</f>
        <v>0</v>
      </c>
      <c r="P16" s="43">
        <f>O16-N16</f>
        <v>0</v>
      </c>
      <c r="Q16" s="41">
        <f>SUMIFS(ProjectedExpenditureQtr4[[#Headers],[#Data],[Budgeted / Quoted Cost]],ProjectedExpenditureQtr4[[#Headers],[#Data],[Expenditure Category]],Bidding!$Q$2,ProjectedExpenditureQtr4[[#Headers],[#Data],[Month]],Bidding!$A$16)</f>
        <v>0</v>
      </c>
      <c r="R16" s="44">
        <f>SUMIFS(ProjectedExpenditureQtr4[[#Headers],[#Data],[Actual Cost]],ProjectedExpenditureQtr4[[#Headers],[#Data],[Expenditure Category]],Bidding!$Q$2,ProjectedExpenditureQtr4[[#Headers],[#Data],[Month]],Bidding!$A$16)</f>
        <v>0</v>
      </c>
      <c r="S16" s="43">
        <f t="shared" ref="S16:S18" si="16">R16-Q16</f>
        <v>0</v>
      </c>
      <c r="T16" s="41">
        <f>SUMIFS(ProjectedExpenditureQtr4[[#Headers],[#Data],[Budgeted / Quoted Cost]],ProjectedExpenditureQtr4[[#Headers],[#Data],[Expenditure Category]],Bidding!$T$2,ProjectedExpenditureQtr4[[#Headers],[#Data],[Month]],Bidding!$A$16)</f>
        <v>0</v>
      </c>
      <c r="U16" s="44">
        <f>SUMIFS(ProjectedExpenditureQtr4[[#Headers],[#Data],[Actual Cost]],ProjectedExpenditureQtr4[[#Headers],[#Data],[Expenditure Category]],Bidding!$T$2,ProjectedExpenditureQtr4[[#Headers],[#Data],[Month]],Bidding!$A$16)</f>
        <v>0</v>
      </c>
      <c r="V16" s="43">
        <f t="shared" ref="V16:V18" si="17">U16-T16</f>
        <v>0</v>
      </c>
      <c r="W16" s="41">
        <f>B16+E16+H16+K16+N16+Q16+T16</f>
        <v>7333</v>
      </c>
      <c r="X16" s="42">
        <f>C16+F16+I16+L16+O16+R16+U16</f>
        <v>0</v>
      </c>
      <c r="Y16" s="43">
        <f t="shared" si="3"/>
        <v>-7333</v>
      </c>
    </row>
    <row r="17" spans="1:30" x14ac:dyDescent="0.35">
      <c r="A17" s="40">
        <v>44228</v>
      </c>
      <c r="B17" s="41">
        <f>SUMIFS(ProjectedExpenditureQtr4[[#Headers],[#Data],[Budgeted / Quoted Cost]],ProjectedExpenditureQtr4[[#Headers],[#Data],[Expenditure Category]],Bidding!$B$2,ProjectedExpenditureQtr4[[#Headers],[#Data],[Month]],Bidding!$A$17)</f>
        <v>0</v>
      </c>
      <c r="C17" s="44">
        <f>SUMIFS(ProjectedExpenditureQtr4[[#Headers],[#Data],[Actual Cost]],ProjectedExpenditureQtr4[[#Headers],[#Data],[Expenditure Category]],Bidding!$B$2,ProjectedExpenditureQtr4[[#Headers],[#Data],[Month]],Bidding!$A$17)</f>
        <v>0</v>
      </c>
      <c r="D17" s="43">
        <f t="shared" si="0"/>
        <v>0</v>
      </c>
      <c r="E17" s="41">
        <f>SUMIFS(ProjectedExpenditureQtr4[[#Headers],[#Data],[Budgeted / Quoted Cost]],ProjectedExpenditureQtr4[[#Headers],[#Data],[Expenditure Category]],Bidding!$E$2,ProjectedExpenditureQtr4[[#Headers],[#Data],[Month]],Bidding!$A$17)</f>
        <v>0</v>
      </c>
      <c r="F17" s="44">
        <f>SUMIFS(ProjectedExpenditureQtr4[[#Headers],[#Data],[Actual Cost]],ProjectedExpenditureQtr4[[#Headers],[#Data],[Expenditure Category]],Bidding!$E$2,ProjectedExpenditureQtr4[[#Headers],[#Data],[Month]],Bidding!$A$17)</f>
        <v>0</v>
      </c>
      <c r="G17" s="43">
        <f t="shared" si="14"/>
        <v>0</v>
      </c>
      <c r="H17" s="41">
        <f>SUMIFS(ProjectedExpenditureQtr4[[#Headers],[#Data],[Budgeted / Quoted Cost]],ProjectedExpenditureQtr4[[#Headers],[#Data],[Expenditure Category]],Bidding!$H$2,ProjectedExpenditureQtr4[[#Headers],[#Data],[Month]],Bidding!$A$17)</f>
        <v>0</v>
      </c>
      <c r="I17" s="44">
        <f>SUMIFS(ProjectedExpenditureQtr4[[#Headers],[#Data],[Actual Cost]],ProjectedExpenditureQtr4[[#Headers],[#Data],[Expenditure Category]],Bidding!$H$2,ProjectedExpenditureQtr4[[#Headers],[#Data],[Month]],Bidding!$A$17)</f>
        <v>0</v>
      </c>
      <c r="J17" s="43">
        <f>I17-H17</f>
        <v>0</v>
      </c>
      <c r="K17" s="41">
        <f>SUMIFS(ProjectedExpenditureQtr4[[#Headers],[#Data],[Budgeted / Quoted Cost]],ProjectedExpenditureQtr4[[#Headers],[#Data],[Expenditure Category]],Bidding!$K$2,ProjectedExpenditureQtr4[[#Headers],[#Data],[Month]],Bidding!$A$17)</f>
        <v>0</v>
      </c>
      <c r="L17" s="44">
        <f>SUMIFS(ProjectedExpenditureQtr4[[#Headers],[#Data],[Actual Cost]],ProjectedExpenditureQtr4[[#Headers],[#Data],[Expenditure Category]],Bidding!$K$2,ProjectedExpenditureQtr4[[#Headers],[#Data],[Month]],Bidding!$A$17)</f>
        <v>0</v>
      </c>
      <c r="M17" s="43">
        <f t="shared" si="15"/>
        <v>0</v>
      </c>
      <c r="N17" s="41">
        <f>SUMIFS(ProjectedExpenditureQtr4[[#Headers],[#Data],[Budgeted / Quoted Cost]],ProjectedExpenditureQtr4[[#Headers],[#Data],[Expenditure Category]],Bidding!$N$2,ProjectedExpenditureQtr4[[#Headers],[#Data],[Month]],Bidding!$A$17)</f>
        <v>0</v>
      </c>
      <c r="O17" s="44">
        <f>SUMIFS(ProjectedExpenditureQtr4[[#Headers],[#Data],[Actual Cost]],ProjectedExpenditureQtr4[[#Headers],[#Data],[Expenditure Category]],Bidding!$N$2,ProjectedExpenditureQtr4[[#Headers],[#Data],[Month]],Bidding!$A$17)</f>
        <v>0</v>
      </c>
      <c r="P17" s="43">
        <f>O17-N17</f>
        <v>0</v>
      </c>
      <c r="Q17" s="41">
        <f>SUMIFS(ProjectedExpenditureQtr4[[#Headers],[#Data],[Budgeted / Quoted Cost]],ProjectedExpenditureQtr4[[#Headers],[#Data],[Expenditure Category]],Bidding!$Q$2,ProjectedExpenditureQtr4[[#Headers],[#Data],[Month]],Bidding!$A$17)</f>
        <v>11500</v>
      </c>
      <c r="R17" s="44">
        <f>SUMIFS(ProjectedExpenditureQtr4[[#Headers],[#Data],[Actual Cost]],ProjectedExpenditureQtr4[[#Headers],[#Data],[Expenditure Category]],Bidding!$Q$2,ProjectedExpenditureQtr4[[#Headers],[#Data],[Month]],Bidding!$A$17)</f>
        <v>0</v>
      </c>
      <c r="S17" s="43">
        <f t="shared" si="16"/>
        <v>-11500</v>
      </c>
      <c r="T17" s="41">
        <f>SUMIFS(ProjectedExpenditureQtr4[[#Headers],[#Data],[Budgeted / Quoted Cost]],ProjectedExpenditureQtr4[[#Headers],[#Data],[Expenditure Category]],Bidding!$T$2,ProjectedExpenditureQtr4[[#Headers],[#Data],[Month]],Bidding!$A$17)</f>
        <v>0</v>
      </c>
      <c r="U17" s="44">
        <f>SUMIFS(ProjectedExpenditureQtr4[[#Headers],[#Data],[Actual Cost]],ProjectedExpenditureQtr4[[#Headers],[#Data],[Expenditure Category]],Bidding!$T$2,ProjectedExpenditureQtr4[[#Headers],[#Data],[Month]],Bidding!$A$17)</f>
        <v>0</v>
      </c>
      <c r="V17" s="43">
        <f t="shared" si="17"/>
        <v>0</v>
      </c>
      <c r="W17" s="41">
        <f t="shared" ref="W17:W18" si="18">B17+E17+H17+K17+N17+Q17+T17</f>
        <v>11500</v>
      </c>
      <c r="X17" s="42">
        <f>C17+F17+I17+L17+O17+R17+U17</f>
        <v>0</v>
      </c>
      <c r="Y17" s="43">
        <f t="shared" si="3"/>
        <v>-11500</v>
      </c>
    </row>
    <row r="18" spans="1:30" x14ac:dyDescent="0.35">
      <c r="A18" s="40">
        <v>44256</v>
      </c>
      <c r="B18" s="41">
        <f>SUMIFS(ProjectedExpenditureQtr4[[#Headers],[#Data],[Budgeted / Quoted Cost]],ProjectedExpenditureQtr4[[#Headers],[#Data],[Expenditure Category]],Bidding!$B$2,ProjectedExpenditureQtr4[[#Headers],[#Data],[Month]],Bidding!$A$18)</f>
        <v>0</v>
      </c>
      <c r="C18" s="44">
        <f>SUMIFS(ProjectedExpenditureQtr4[[#Headers],[#Data],[Actual Cost]],ProjectedExpenditureQtr4[[#Headers],[#Data],[Expenditure Category]],Bidding!$B$2,ProjectedExpenditureQtr4[[#Headers],[#Data],[Month]],Bidding!$A$18)</f>
        <v>0</v>
      </c>
      <c r="D18" s="43">
        <f t="shared" si="0"/>
        <v>0</v>
      </c>
      <c r="E18" s="41">
        <f>SUMIFS(ProjectedExpenditureQtr4[[#Headers],[#Data],[Budgeted / Quoted Cost]],ProjectedExpenditureQtr4[[#Headers],[#Data],[Expenditure Category]],Bidding!$E$2,ProjectedExpenditureQtr4[[#Headers],[#Data],[Month]],Bidding!$A$18)</f>
        <v>0</v>
      </c>
      <c r="F18" s="44">
        <f>SUMIFS(ProjectedExpenditureQtr4[[#Headers],[#Data],[Actual Cost]],ProjectedExpenditureQtr4[[#Headers],[#Data],[Expenditure Category]],Bidding!$E$2,ProjectedExpenditureQtr4[[#Headers],[#Data],[Month]],Bidding!$A$18)</f>
        <v>0</v>
      </c>
      <c r="G18" s="43">
        <f t="shared" si="14"/>
        <v>0</v>
      </c>
      <c r="H18" s="41">
        <f>SUMIFS(ProjectedExpenditureQtr4[[#Headers],[#Data],[Budgeted / Quoted Cost]],ProjectedExpenditureQtr4[[#Headers],[#Data],[Expenditure Category]],Bidding!$H$2,ProjectedExpenditureQtr4[[#Headers],[#Data],[Month]],Bidding!$A$18)</f>
        <v>0</v>
      </c>
      <c r="I18" s="44">
        <f>SUMIFS(ProjectedExpenditureQtr4[[#Headers],[#Data],[Actual Cost]],ProjectedExpenditureQtr4[[#Headers],[#Data],[Expenditure Category]],Bidding!$H$2,ProjectedExpenditureQtr4[[#Headers],[#Data],[Month]],Bidding!$A$18)</f>
        <v>0</v>
      </c>
      <c r="J18" s="43">
        <f>I18-H18</f>
        <v>0</v>
      </c>
      <c r="K18" s="41">
        <f>SUMIFS(ProjectedExpenditureQtr4[[#Headers],[#Data],[Budgeted / Quoted Cost]],ProjectedExpenditureQtr4[[#Headers],[#Data],[Expenditure Category]],Bidding!$K$2,ProjectedExpenditureQtr4[[#Headers],[#Data],[Month]],Bidding!$A$18)</f>
        <v>0</v>
      </c>
      <c r="L18" s="44">
        <f>SUMIFS(ProjectedExpenditureQtr4[[#Headers],[#Data],[Actual Cost]],ProjectedExpenditureQtr4[[#Headers],[#Data],[Expenditure Category]],Bidding!$K$2,ProjectedExpenditureQtr4[[#Headers],[#Data],[Month]],Bidding!$A$18)</f>
        <v>0</v>
      </c>
      <c r="M18" s="43">
        <f t="shared" si="15"/>
        <v>0</v>
      </c>
      <c r="N18" s="41">
        <f>SUMIFS(ProjectedExpenditureQtr4[[#Headers],[#Data],[Budgeted / Quoted Cost]],ProjectedExpenditureQtr4[[#Headers],[#Data],[Expenditure Category]],Bidding!$N$2,ProjectedExpenditureQtr4[[#Headers],[#Data],[Month]],Bidding!$A$18)</f>
        <v>0</v>
      </c>
      <c r="O18" s="44">
        <f>SUMIFS(ProjectedExpenditureQtr4[[#Headers],[#Data],[Actual Cost]],ProjectedExpenditureQtr4[[#Headers],[#Data],[Expenditure Category]],Bidding!$N$2,ProjectedExpenditureQtr4[[#Headers],[#Data],[Month]],Bidding!$A$18)</f>
        <v>0</v>
      </c>
      <c r="P18" s="43">
        <f>O18-N18</f>
        <v>0</v>
      </c>
      <c r="Q18" s="41">
        <f>SUMIFS(ProjectedExpenditureQtr4[[#Headers],[#Data],[Budgeted / Quoted Cost]],ProjectedExpenditureQtr4[[#Headers],[#Data],[Expenditure Category]],Bidding!$Q$2,ProjectedExpenditureQtr4[[#Headers],[#Data],[Month]],Bidding!$A$18)</f>
        <v>15000</v>
      </c>
      <c r="R18" s="44">
        <f>SUMIFS(ProjectedExpenditureQtr4[[#Headers],[#Data],[Actual Cost]],ProjectedExpenditureQtr4[[#Headers],[#Data],[Expenditure Category]],Bidding!$Q$2,ProjectedExpenditureQtr4[[#Headers],[#Data],[Month]],Bidding!$A$18)</f>
        <v>0</v>
      </c>
      <c r="S18" s="43">
        <f t="shared" si="16"/>
        <v>-15000</v>
      </c>
      <c r="T18" s="41">
        <f>SUMIFS(ProjectedExpenditureQtr4[[#Headers],[#Data],[Budgeted / Quoted Cost]],ProjectedExpenditureQtr4[[#Headers],[#Data],[Expenditure Category]],Bidding!$T$2,ProjectedExpenditureQtr4[[#Headers],[#Data],[Month]],Bidding!$A$18)</f>
        <v>0</v>
      </c>
      <c r="U18" s="44">
        <f>SUMIFS(ProjectedExpenditureQtr4[[#Headers],[#Data],[Actual Cost]],ProjectedExpenditureQtr4[[#Headers],[#Data],[Expenditure Category]],Bidding!$T$2,ProjectedExpenditureQtr4[[#Headers],[#Data],[Month]],Bidding!$A$18)</f>
        <v>0</v>
      </c>
      <c r="V18" s="43">
        <f t="shared" si="17"/>
        <v>0</v>
      </c>
      <c r="W18" s="41">
        <f t="shared" si="18"/>
        <v>15000</v>
      </c>
      <c r="X18" s="42">
        <f>C18+F18+I18+L18+O18+R18+U18</f>
        <v>0</v>
      </c>
      <c r="Y18" s="43">
        <f t="shared" si="3"/>
        <v>-15000</v>
      </c>
    </row>
    <row r="19" spans="1:30" x14ac:dyDescent="0.35">
      <c r="A19" s="46" t="s">
        <v>24</v>
      </c>
      <c r="B19" s="47">
        <f t="shared" ref="B19" si="19">SUM(B16:B18)</f>
        <v>7333</v>
      </c>
      <c r="C19" s="48">
        <f t="shared" ref="C19:D19" si="20">SUM(C16:C18)</f>
        <v>0</v>
      </c>
      <c r="D19" s="49">
        <f t="shared" si="20"/>
        <v>-7333</v>
      </c>
      <c r="E19" s="47">
        <f t="shared" ref="E19" si="21">SUM(E16:E18)</f>
        <v>0</v>
      </c>
      <c r="F19" s="48">
        <f t="shared" ref="F19:J19" si="22">SUM(F16:F18)</f>
        <v>0</v>
      </c>
      <c r="G19" s="49">
        <f t="shared" si="22"/>
        <v>0</v>
      </c>
      <c r="H19" s="47">
        <f t="shared" si="22"/>
        <v>0</v>
      </c>
      <c r="I19" s="48">
        <f t="shared" si="22"/>
        <v>0</v>
      </c>
      <c r="J19" s="49">
        <f t="shared" si="22"/>
        <v>0</v>
      </c>
      <c r="K19" s="47">
        <f>SUM(K16:K18)</f>
        <v>0</v>
      </c>
      <c r="L19" s="48">
        <f t="shared" ref="L19:M19" si="23">SUM(L16:L18)</f>
        <v>0</v>
      </c>
      <c r="M19" s="49">
        <f t="shared" si="23"/>
        <v>0</v>
      </c>
      <c r="N19" s="47">
        <f>SUM(N16:N18)</f>
        <v>0</v>
      </c>
      <c r="O19" s="48">
        <f t="shared" ref="O19:P19" si="24">SUM(O16:O18)</f>
        <v>0</v>
      </c>
      <c r="P19" s="49">
        <f t="shared" si="24"/>
        <v>0</v>
      </c>
      <c r="Q19" s="47">
        <f t="shared" ref="Q19" si="25">SUM(Q16:Q18)</f>
        <v>26500</v>
      </c>
      <c r="R19" s="48">
        <f t="shared" ref="R19:Y19" si="26">SUM(R16:R18)</f>
        <v>0</v>
      </c>
      <c r="S19" s="49">
        <f t="shared" si="26"/>
        <v>-26500</v>
      </c>
      <c r="T19" s="47">
        <f t="shared" si="26"/>
        <v>0</v>
      </c>
      <c r="U19" s="48">
        <f t="shared" ref="U19:V19" si="27">SUM(U16:U18)</f>
        <v>0</v>
      </c>
      <c r="V19" s="49">
        <f t="shared" si="27"/>
        <v>0</v>
      </c>
      <c r="W19" s="47">
        <f t="shared" si="26"/>
        <v>33833</v>
      </c>
      <c r="X19" s="48">
        <f t="shared" si="26"/>
        <v>0</v>
      </c>
      <c r="Y19" s="49">
        <f t="shared" si="26"/>
        <v>-33833</v>
      </c>
      <c r="AA19" s="60" t="str">
        <f>IF(W19=ProjectedExpenditureQtr4[[#Totals],[Budgeted / Quoted Cost]]," ","Pick the Expenditure Category +/or Month")</f>
        <v xml:space="preserve"> </v>
      </c>
      <c r="AD19" s="60" t="str">
        <f>IF(X19=ProjectedExpenditureQtr4[[#Totals],[Actual Cost]]," ","Pick the Expenditure Category +/or Month")</f>
        <v xml:space="preserve"> </v>
      </c>
    </row>
    <row r="20" spans="1:30" s="31" customFormat="1" ht="13.5" thickBot="1" x14ac:dyDescent="0.35">
      <c r="A20" s="56" t="s">
        <v>13</v>
      </c>
      <c r="B20" s="57">
        <f t="shared" ref="B20:Y20" si="28">B9+B14+B19</f>
        <v>21999</v>
      </c>
      <c r="C20" s="57">
        <f t="shared" si="28"/>
        <v>0</v>
      </c>
      <c r="D20" s="57">
        <f t="shared" si="28"/>
        <v>-21999</v>
      </c>
      <c r="E20" s="57">
        <f t="shared" si="28"/>
        <v>49500</v>
      </c>
      <c r="F20" s="57">
        <f t="shared" si="28"/>
        <v>49500</v>
      </c>
      <c r="G20" s="57">
        <f t="shared" si="28"/>
        <v>0</v>
      </c>
      <c r="H20" s="57">
        <f>H9+H14+H19</f>
        <v>348241.28</v>
      </c>
      <c r="I20" s="57">
        <f t="shared" si="28"/>
        <v>14500</v>
      </c>
      <c r="J20" s="57">
        <f t="shared" si="28"/>
        <v>-333741.28000000003</v>
      </c>
      <c r="K20" s="57">
        <f t="shared" si="28"/>
        <v>25800</v>
      </c>
      <c r="L20" s="57">
        <f t="shared" si="28"/>
        <v>0</v>
      </c>
      <c r="M20" s="57">
        <f t="shared" si="28"/>
        <v>-25800</v>
      </c>
      <c r="N20" s="57">
        <f t="shared" ref="N20:P20" si="29">N9+N14+N19</f>
        <v>0</v>
      </c>
      <c r="O20" s="57">
        <f t="shared" si="29"/>
        <v>0</v>
      </c>
      <c r="P20" s="57">
        <f t="shared" si="29"/>
        <v>0</v>
      </c>
      <c r="Q20" s="57">
        <f t="shared" si="28"/>
        <v>103500</v>
      </c>
      <c r="R20" s="57">
        <f t="shared" si="28"/>
        <v>34000</v>
      </c>
      <c r="S20" s="57">
        <f t="shared" si="28"/>
        <v>-69500</v>
      </c>
      <c r="T20" s="57">
        <f t="shared" ref="T20:V20" si="30">T9+T14+T19</f>
        <v>0</v>
      </c>
      <c r="U20" s="57">
        <f t="shared" si="30"/>
        <v>0</v>
      </c>
      <c r="V20" s="57">
        <f t="shared" si="30"/>
        <v>0</v>
      </c>
      <c r="W20" s="57">
        <f t="shared" si="28"/>
        <v>549040.28</v>
      </c>
      <c r="X20" s="57">
        <f t="shared" si="28"/>
        <v>98000</v>
      </c>
      <c r="Y20" s="57">
        <f t="shared" si="28"/>
        <v>-451040.28</v>
      </c>
      <c r="AD20" s="20"/>
    </row>
    <row r="22" spans="1:30" x14ac:dyDescent="0.35">
      <c r="A22" s="18" t="s">
        <v>25</v>
      </c>
      <c r="B22" s="73" t="s">
        <v>94</v>
      </c>
      <c r="C22" s="74"/>
      <c r="D22" s="75"/>
    </row>
    <row r="23" spans="1:30" x14ac:dyDescent="0.35">
      <c r="A23" s="18" t="s">
        <v>26</v>
      </c>
      <c r="B23" s="73" t="s">
        <v>95</v>
      </c>
      <c r="C23" s="74"/>
      <c r="D23" s="75"/>
    </row>
    <row r="24" spans="1:30" x14ac:dyDescent="0.35">
      <c r="A24" s="22"/>
    </row>
    <row r="25" spans="1:30" x14ac:dyDescent="0.35">
      <c r="A25" s="23" t="s">
        <v>27</v>
      </c>
      <c r="B25" s="72" t="s">
        <v>96</v>
      </c>
      <c r="C25" s="72"/>
      <c r="D25" s="72"/>
      <c r="E25" s="20"/>
      <c r="F25" s="20"/>
      <c r="S25" s="24"/>
      <c r="T25" s="24"/>
      <c r="U25" s="24"/>
      <c r="V25" s="24"/>
    </row>
    <row r="26" spans="1:30" s="25" customFormat="1" ht="13" x14ac:dyDescent="0.3">
      <c r="A26" s="23" t="s">
        <v>28</v>
      </c>
      <c r="B26" s="76" t="s">
        <v>97</v>
      </c>
      <c r="C26" s="72"/>
      <c r="D26" s="72"/>
      <c r="G26" s="26"/>
      <c r="H26" s="26"/>
      <c r="I26" s="26"/>
      <c r="J26" s="26"/>
      <c r="K26" s="26"/>
      <c r="L26" s="26"/>
      <c r="M26" s="26"/>
      <c r="N26" s="26"/>
      <c r="O26" s="26"/>
      <c r="P26" s="26"/>
      <c r="Q26" s="26"/>
      <c r="R26" s="26"/>
      <c r="S26" s="27"/>
      <c r="T26" s="27"/>
      <c r="U26" s="27"/>
      <c r="V26" s="27"/>
      <c r="W26" s="26"/>
      <c r="X26" s="19"/>
      <c r="Y26" s="26"/>
    </row>
    <row r="27" spans="1:30" x14ac:dyDescent="0.35">
      <c r="A27" s="23" t="s">
        <v>29</v>
      </c>
      <c r="B27" s="77"/>
      <c r="C27" s="77"/>
      <c r="D27" s="77"/>
    </row>
    <row r="28" spans="1:30" ht="25.5" customHeight="1" x14ac:dyDescent="0.35">
      <c r="A28" s="28" t="s">
        <v>30</v>
      </c>
      <c r="B28" s="72"/>
      <c r="C28" s="72"/>
      <c r="D28" s="72"/>
    </row>
    <row r="29" spans="1:30" x14ac:dyDescent="0.35">
      <c r="A29" s="23" t="s">
        <v>31</v>
      </c>
      <c r="B29" s="72"/>
      <c r="C29" s="72"/>
      <c r="D29" s="72"/>
    </row>
  </sheetData>
  <sheetProtection sheet="1" formatCells="0" formatColumns="0" formatRows="0" insertColumns="0" insertRows="0" insertHyperlinks="0" deleteColumns="0" deleteRows="0" selectLockedCells="1" sort="0" autoFilter="0" pivotTables="0"/>
  <mergeCells count="20">
    <mergeCell ref="A2:A3"/>
    <mergeCell ref="B2:D3"/>
    <mergeCell ref="E2:G3"/>
    <mergeCell ref="K2:M3"/>
    <mergeCell ref="Q2:S3"/>
    <mergeCell ref="AA1:AD1"/>
    <mergeCell ref="B29:D29"/>
    <mergeCell ref="B22:D22"/>
    <mergeCell ref="B23:D23"/>
    <mergeCell ref="B25:D25"/>
    <mergeCell ref="B26:D26"/>
    <mergeCell ref="B27:D27"/>
    <mergeCell ref="B28:D28"/>
    <mergeCell ref="W2:Y3"/>
    <mergeCell ref="H2:J3"/>
    <mergeCell ref="N2:P3"/>
    <mergeCell ref="T2:V3"/>
    <mergeCell ref="H1:S1"/>
    <mergeCell ref="B1:G1"/>
    <mergeCell ref="T1:Y1"/>
  </mergeCells>
  <hyperlinks>
    <hyperlink ref="B26" r:id="rId1" xr:uid="{00000000-0004-0000-0100-000000000000}"/>
  </hyperlinks>
  <pageMargins left="0.70866141732283472" right="0.70866141732283472" top="0.74803149606299213" bottom="0.74803149606299213" header="0.31496062992125984" footer="0.31496062992125984"/>
  <pageSetup paperSize="8" scale="81"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D27"/>
  <sheetViews>
    <sheetView workbookViewId="0">
      <selection activeCell="B18" sqref="B18"/>
    </sheetView>
  </sheetViews>
  <sheetFormatPr defaultRowHeight="14.5" x14ac:dyDescent="0.35"/>
  <cols>
    <col min="2" max="2" width="17.81640625" customWidth="1"/>
    <col min="3" max="3" width="125.453125" bestFit="1" customWidth="1"/>
    <col min="4" max="4" width="77.26953125" bestFit="1" customWidth="1"/>
  </cols>
  <sheetData>
    <row r="1" spans="1:4" ht="15.5" x14ac:dyDescent="0.35">
      <c r="A1" s="1" t="s">
        <v>32</v>
      </c>
      <c r="D1" s="1" t="s">
        <v>3</v>
      </c>
    </row>
    <row r="3" spans="1:4" x14ac:dyDescent="0.35">
      <c r="B3" s="7" t="s">
        <v>33</v>
      </c>
      <c r="C3" s="7" t="s">
        <v>34</v>
      </c>
      <c r="D3" s="7" t="s">
        <v>35</v>
      </c>
    </row>
    <row r="4" spans="1:4" x14ac:dyDescent="0.35">
      <c r="B4" s="2" t="s">
        <v>69</v>
      </c>
      <c r="C4" s="2" t="s">
        <v>59</v>
      </c>
      <c r="D4" s="2" t="s">
        <v>70</v>
      </c>
    </row>
    <row r="5" spans="1:4" x14ac:dyDescent="0.35">
      <c r="B5" s="2" t="s">
        <v>71</v>
      </c>
      <c r="C5" s="2" t="s">
        <v>72</v>
      </c>
      <c r="D5" s="2" t="s">
        <v>73</v>
      </c>
    </row>
    <row r="6" spans="1:4" x14ac:dyDescent="0.35">
      <c r="B6" s="2" t="s">
        <v>71</v>
      </c>
      <c r="C6" s="2" t="s">
        <v>74</v>
      </c>
      <c r="D6" s="2" t="s">
        <v>75</v>
      </c>
    </row>
    <row r="7" spans="1:4" x14ac:dyDescent="0.35">
      <c r="B7" s="2" t="s">
        <v>76</v>
      </c>
      <c r="C7" s="2" t="s">
        <v>49</v>
      </c>
      <c r="D7" s="2" t="s">
        <v>77</v>
      </c>
    </row>
    <row r="8" spans="1:4" x14ac:dyDescent="0.35">
      <c r="B8" s="2" t="s">
        <v>76</v>
      </c>
      <c r="C8" s="2" t="s">
        <v>78</v>
      </c>
      <c r="D8" s="2" t="s">
        <v>64</v>
      </c>
    </row>
    <row r="9" spans="1:4" x14ac:dyDescent="0.35">
      <c r="B9" s="2" t="s">
        <v>76</v>
      </c>
      <c r="C9" s="2" t="s">
        <v>79</v>
      </c>
      <c r="D9" s="2" t="s">
        <v>80</v>
      </c>
    </row>
    <row r="10" spans="1:4" x14ac:dyDescent="0.35">
      <c r="B10" s="2" t="s">
        <v>76</v>
      </c>
      <c r="C10" s="2" t="s">
        <v>81</v>
      </c>
      <c r="D10" s="2" t="s">
        <v>75</v>
      </c>
    </row>
    <row r="11" spans="1:4" x14ac:dyDescent="0.35">
      <c r="B11" s="2" t="s">
        <v>82</v>
      </c>
      <c r="C11" s="2" t="s">
        <v>60</v>
      </c>
      <c r="D11" s="2" t="s">
        <v>83</v>
      </c>
    </row>
    <row r="12" spans="1:4" x14ac:dyDescent="0.35">
      <c r="B12" s="2" t="s">
        <v>76</v>
      </c>
      <c r="C12" s="2" t="s">
        <v>84</v>
      </c>
      <c r="D12" s="2" t="s">
        <v>75</v>
      </c>
    </row>
    <row r="13" spans="1:4" x14ac:dyDescent="0.35">
      <c r="B13" s="2" t="s">
        <v>85</v>
      </c>
      <c r="C13" s="2" t="s">
        <v>86</v>
      </c>
      <c r="D13" s="2" t="s">
        <v>75</v>
      </c>
    </row>
    <row r="14" spans="1:4" x14ac:dyDescent="0.35">
      <c r="B14" s="2" t="s">
        <v>85</v>
      </c>
      <c r="C14" s="2" t="s">
        <v>87</v>
      </c>
      <c r="D14" s="2" t="s">
        <v>88</v>
      </c>
    </row>
    <row r="15" spans="1:4" x14ac:dyDescent="0.35">
      <c r="B15" s="2" t="s">
        <v>85</v>
      </c>
      <c r="C15" s="2" t="s">
        <v>61</v>
      </c>
      <c r="D15" s="2" t="s">
        <v>89</v>
      </c>
    </row>
    <row r="16" spans="1:4" x14ac:dyDescent="0.35">
      <c r="B16" s="2" t="s">
        <v>90</v>
      </c>
      <c r="C16" s="2" t="s">
        <v>91</v>
      </c>
      <c r="D16" s="2" t="s">
        <v>92</v>
      </c>
    </row>
    <row r="17" spans="2:4" x14ac:dyDescent="0.35">
      <c r="B17" s="2" t="s">
        <v>90</v>
      </c>
      <c r="C17" s="2" t="s">
        <v>93</v>
      </c>
      <c r="D17" s="2" t="s">
        <v>75</v>
      </c>
    </row>
    <row r="18" spans="2:4" x14ac:dyDescent="0.35">
      <c r="B18" s="2"/>
      <c r="C18" s="2"/>
      <c r="D18" s="2"/>
    </row>
    <row r="19" spans="2:4" x14ac:dyDescent="0.35">
      <c r="B19" s="2"/>
      <c r="C19" s="2"/>
      <c r="D19" s="2"/>
    </row>
    <row r="20" spans="2:4" x14ac:dyDescent="0.35">
      <c r="B20" s="2"/>
      <c r="C20" s="2"/>
      <c r="D20" s="2"/>
    </row>
    <row r="21" spans="2:4" x14ac:dyDescent="0.35">
      <c r="B21" s="2"/>
      <c r="C21" s="2"/>
      <c r="D21" s="2"/>
    </row>
    <row r="22" spans="2:4" x14ac:dyDescent="0.35">
      <c r="B22" s="2"/>
      <c r="C22" s="2"/>
      <c r="D22" s="2"/>
    </row>
    <row r="23" spans="2:4" x14ac:dyDescent="0.35">
      <c r="B23" s="2"/>
      <c r="C23" s="2"/>
      <c r="D23" s="2"/>
    </row>
    <row r="24" spans="2:4" x14ac:dyDescent="0.35">
      <c r="B24" s="2"/>
      <c r="C24" s="2"/>
      <c r="D24" s="2"/>
    </row>
    <row r="25" spans="2:4" x14ac:dyDescent="0.35">
      <c r="B25" s="2"/>
      <c r="C25" s="2"/>
      <c r="D25" s="2"/>
    </row>
    <row r="26" spans="2:4" x14ac:dyDescent="0.35">
      <c r="B26" s="2"/>
      <c r="C26" s="2"/>
      <c r="D26" s="2"/>
    </row>
    <row r="27" spans="2:4" x14ac:dyDescent="0.35">
      <c r="B27" s="2"/>
      <c r="C27" s="2"/>
      <c r="D27" s="2"/>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F0"/>
  </sheetPr>
  <dimension ref="A1:G34"/>
  <sheetViews>
    <sheetView showGridLines="0" topLeftCell="A4" zoomScaleNormal="100" workbookViewId="0">
      <selection activeCell="A21" sqref="A21"/>
    </sheetView>
  </sheetViews>
  <sheetFormatPr defaultRowHeight="14.5" x14ac:dyDescent="0.35"/>
  <cols>
    <col min="1" max="1" width="25.81640625" bestFit="1" customWidth="1"/>
    <col min="2" max="2" width="9" bestFit="1" customWidth="1"/>
    <col min="3" max="3" width="119.7265625" bestFit="1" customWidth="1"/>
    <col min="4" max="4" width="23.1796875" customWidth="1"/>
    <col min="5" max="5" width="15.1796875" customWidth="1"/>
    <col min="7" max="7" width="21.1796875" bestFit="1" customWidth="1"/>
    <col min="8" max="8" width="26.54296875" customWidth="1"/>
    <col min="9" max="9" width="23.1796875" customWidth="1"/>
  </cols>
  <sheetData>
    <row r="1" spans="1:7" ht="15.5" x14ac:dyDescent="0.35">
      <c r="A1" s="1" t="s">
        <v>2</v>
      </c>
      <c r="B1" s="87" t="s">
        <v>3</v>
      </c>
      <c r="C1" s="87"/>
      <c r="D1" s="87"/>
      <c r="E1" s="87"/>
      <c r="F1" s="4"/>
    </row>
    <row r="3" spans="1:7" x14ac:dyDescent="0.35">
      <c r="A3" s="6" t="s">
        <v>36</v>
      </c>
    </row>
    <row r="4" spans="1:7" x14ac:dyDescent="0.35">
      <c r="A4" s="6"/>
    </row>
    <row r="5" spans="1:7" x14ac:dyDescent="0.35">
      <c r="A5" s="6" t="s">
        <v>37</v>
      </c>
      <c r="G5" s="6"/>
    </row>
    <row r="6" spans="1:7" x14ac:dyDescent="0.35">
      <c r="A6" s="11" t="s">
        <v>38</v>
      </c>
      <c r="B6" s="12" t="s">
        <v>33</v>
      </c>
      <c r="C6" s="12" t="s">
        <v>39</v>
      </c>
      <c r="D6" s="12" t="s">
        <v>14</v>
      </c>
      <c r="E6" s="13" t="s">
        <v>15</v>
      </c>
      <c r="G6" s="6"/>
    </row>
    <row r="7" spans="1:7" x14ac:dyDescent="0.35">
      <c r="A7" s="9" t="s">
        <v>8</v>
      </c>
      <c r="B7" s="17">
        <v>44013</v>
      </c>
      <c r="C7" s="2" t="s">
        <v>59</v>
      </c>
      <c r="D7" s="3">
        <v>90500</v>
      </c>
      <c r="E7" s="10"/>
      <c r="G7" s="6"/>
    </row>
    <row r="8" spans="1:7" x14ac:dyDescent="0.35">
      <c r="A8" s="9" t="s">
        <v>6</v>
      </c>
      <c r="B8" s="17">
        <v>44013</v>
      </c>
      <c r="C8" s="2" t="s">
        <v>46</v>
      </c>
      <c r="D8" s="3">
        <v>7333</v>
      </c>
      <c r="E8" s="10"/>
      <c r="G8" s="6"/>
    </row>
    <row r="9" spans="1:7" x14ac:dyDescent="0.35">
      <c r="A9" s="9" t="s">
        <v>9</v>
      </c>
      <c r="B9" s="17">
        <v>44044</v>
      </c>
      <c r="C9" s="2" t="s">
        <v>47</v>
      </c>
      <c r="D9" s="3">
        <v>1000</v>
      </c>
      <c r="E9" s="10"/>
      <c r="G9" s="6"/>
    </row>
    <row r="10" spans="1:7" x14ac:dyDescent="0.35">
      <c r="A10" s="9" t="s">
        <v>11</v>
      </c>
      <c r="B10" s="17">
        <v>44044</v>
      </c>
      <c r="C10" s="2" t="s">
        <v>48</v>
      </c>
      <c r="D10" s="3">
        <v>11500</v>
      </c>
      <c r="E10" s="10"/>
      <c r="G10" s="6"/>
    </row>
    <row r="11" spans="1:7" x14ac:dyDescent="0.35">
      <c r="A11" s="9" t="s">
        <v>8</v>
      </c>
      <c r="B11" s="17">
        <v>44075</v>
      </c>
      <c r="C11" s="2" t="s">
        <v>49</v>
      </c>
      <c r="D11" s="3">
        <v>14000</v>
      </c>
      <c r="E11" s="10"/>
      <c r="G11" s="6"/>
    </row>
    <row r="12" spans="1:7" x14ac:dyDescent="0.35">
      <c r="A12" s="9" t="s">
        <v>8</v>
      </c>
      <c r="B12" s="17">
        <v>44075</v>
      </c>
      <c r="C12" s="2" t="s">
        <v>50</v>
      </c>
      <c r="D12" s="3">
        <v>500</v>
      </c>
      <c r="E12" s="10"/>
      <c r="G12" s="6"/>
    </row>
    <row r="13" spans="1:7" x14ac:dyDescent="0.35">
      <c r="A13" s="9" t="s">
        <v>7</v>
      </c>
      <c r="B13" s="17">
        <v>44075</v>
      </c>
      <c r="C13" s="2" t="s">
        <v>51</v>
      </c>
      <c r="D13" s="3">
        <v>48000</v>
      </c>
      <c r="E13" s="10"/>
      <c r="G13" s="6"/>
    </row>
    <row r="14" spans="1:7" x14ac:dyDescent="0.35">
      <c r="A14" s="9" t="s">
        <v>9</v>
      </c>
      <c r="B14" s="17">
        <v>44075</v>
      </c>
      <c r="C14" s="2" t="s">
        <v>52</v>
      </c>
      <c r="D14" s="3">
        <v>2800</v>
      </c>
      <c r="E14" s="10"/>
      <c r="G14" s="6"/>
    </row>
    <row r="15" spans="1:7" x14ac:dyDescent="0.35">
      <c r="A15" s="9" t="s">
        <v>11</v>
      </c>
      <c r="B15" s="17">
        <v>44075</v>
      </c>
      <c r="C15" s="2" t="s">
        <v>53</v>
      </c>
      <c r="D15" s="3">
        <v>4000</v>
      </c>
      <c r="E15" s="10"/>
      <c r="G15" s="6"/>
    </row>
    <row r="16" spans="1:7" x14ac:dyDescent="0.35">
      <c r="A16" s="9" t="s">
        <v>9</v>
      </c>
      <c r="B16" s="17">
        <v>44075</v>
      </c>
      <c r="C16" s="2" t="s">
        <v>54</v>
      </c>
      <c r="D16" s="3">
        <v>11000</v>
      </c>
      <c r="E16" s="10"/>
      <c r="G16" s="6"/>
    </row>
    <row r="17" spans="1:7" x14ac:dyDescent="0.35">
      <c r="A17" s="9" t="s">
        <v>7</v>
      </c>
      <c r="B17" s="17">
        <v>44075</v>
      </c>
      <c r="C17" s="2" t="s">
        <v>55</v>
      </c>
      <c r="D17" s="3">
        <v>1500</v>
      </c>
      <c r="E17" s="10"/>
      <c r="G17" s="6"/>
    </row>
    <row r="18" spans="1:7" x14ac:dyDescent="0.35">
      <c r="A18" s="9" t="s">
        <v>11</v>
      </c>
      <c r="B18" s="17">
        <v>44075</v>
      </c>
      <c r="C18" s="2" t="s">
        <v>56</v>
      </c>
      <c r="D18" s="3">
        <v>10000</v>
      </c>
      <c r="E18" s="10"/>
      <c r="G18" s="6"/>
    </row>
    <row r="19" spans="1:7" x14ac:dyDescent="0.35">
      <c r="A19" s="9" t="s">
        <v>11</v>
      </c>
      <c r="B19" s="17">
        <v>44075</v>
      </c>
      <c r="C19" s="2" t="s">
        <v>57</v>
      </c>
      <c r="D19" s="3">
        <v>5000</v>
      </c>
      <c r="E19" s="10"/>
      <c r="G19" s="6"/>
    </row>
    <row r="20" spans="1:7" x14ac:dyDescent="0.35">
      <c r="A20" s="9" t="s">
        <v>11</v>
      </c>
      <c r="B20" s="17">
        <v>44075</v>
      </c>
      <c r="C20" s="2" t="s">
        <v>58</v>
      </c>
      <c r="D20" s="3">
        <v>15000</v>
      </c>
      <c r="E20" s="10"/>
      <c r="G20" s="6"/>
    </row>
    <row r="21" spans="1:7" x14ac:dyDescent="0.35">
      <c r="A21" s="9"/>
      <c r="B21" s="17"/>
      <c r="C21" s="2"/>
      <c r="D21" s="3"/>
      <c r="E21" s="10"/>
      <c r="G21" s="6"/>
    </row>
    <row r="22" spans="1:7" x14ac:dyDescent="0.35">
      <c r="A22" s="9"/>
      <c r="B22" s="17"/>
      <c r="C22" s="2"/>
      <c r="D22" s="3"/>
      <c r="E22" s="10"/>
      <c r="G22" s="6"/>
    </row>
    <row r="23" spans="1:7" x14ac:dyDescent="0.35">
      <c r="A23" s="9"/>
      <c r="B23" s="17"/>
      <c r="C23" s="2"/>
      <c r="D23" s="3"/>
      <c r="E23" s="10"/>
      <c r="G23" s="6"/>
    </row>
    <row r="24" spans="1:7" x14ac:dyDescent="0.35">
      <c r="A24" s="9"/>
      <c r="B24" s="17"/>
      <c r="C24" s="2"/>
      <c r="D24" s="3"/>
      <c r="E24" s="10"/>
      <c r="G24" s="6"/>
    </row>
    <row r="25" spans="1:7" x14ac:dyDescent="0.35">
      <c r="A25" s="9"/>
      <c r="B25" s="17"/>
      <c r="C25" s="2"/>
      <c r="D25" s="3"/>
      <c r="E25" s="10"/>
      <c r="G25" s="6"/>
    </row>
    <row r="26" spans="1:7" x14ac:dyDescent="0.35">
      <c r="A26" s="9"/>
      <c r="B26" s="17"/>
      <c r="C26" s="2"/>
      <c r="D26" s="3"/>
      <c r="E26" s="10"/>
      <c r="G26" s="6"/>
    </row>
    <row r="27" spans="1:7" x14ac:dyDescent="0.35">
      <c r="A27" s="9"/>
      <c r="B27" s="17"/>
      <c r="C27" s="2"/>
      <c r="D27" s="3"/>
      <c r="E27" s="10"/>
      <c r="G27" s="6"/>
    </row>
    <row r="28" spans="1:7" x14ac:dyDescent="0.35">
      <c r="A28" s="9"/>
      <c r="B28" s="17"/>
      <c r="C28" s="2"/>
      <c r="D28" s="3"/>
      <c r="E28" s="10"/>
      <c r="G28" s="6"/>
    </row>
    <row r="29" spans="1:7" x14ac:dyDescent="0.35">
      <c r="A29" s="9"/>
      <c r="B29" s="17"/>
      <c r="C29" s="2"/>
      <c r="D29" s="3"/>
      <c r="E29" s="10"/>
      <c r="G29" s="6"/>
    </row>
    <row r="30" spans="1:7" x14ac:dyDescent="0.35">
      <c r="A30" s="9"/>
      <c r="B30" s="17"/>
      <c r="C30" s="14"/>
      <c r="D30" s="15"/>
      <c r="E30" s="16"/>
      <c r="G30" s="6"/>
    </row>
    <row r="31" spans="1:7" x14ac:dyDescent="0.35">
      <c r="A31" s="64" t="s">
        <v>40</v>
      </c>
      <c r="B31" s="65"/>
      <c r="C31" s="65"/>
      <c r="D31" s="66">
        <f>SUBTOTAL(109,ProjectedExpenditureQtr2[Budgeted / Quoted Cost])</f>
        <v>222133</v>
      </c>
      <c r="E31" s="67">
        <f>SUBTOTAL(109,ProjectedExpenditureQtr2[Actual Cost])</f>
        <v>0</v>
      </c>
      <c r="G31" s="6"/>
    </row>
    <row r="32" spans="1:7" x14ac:dyDescent="0.35">
      <c r="D32" s="5"/>
      <c r="E32" s="5"/>
    </row>
    <row r="34" spans="3:3" x14ac:dyDescent="0.35">
      <c r="C34" s="8"/>
    </row>
  </sheetData>
  <mergeCells count="1">
    <mergeCell ref="B1:E1"/>
  </mergeCells>
  <dataValidations count="2">
    <dataValidation type="list" allowBlank="1" showInputMessage="1" showErrorMessage="1" sqref="B7:B30" xr:uid="{00000000-0002-0000-0300-000000000000}">
      <formula1>"Jul-2020, Aug-2020, Sep-2020"</formula1>
    </dataValidation>
    <dataValidation type="list" allowBlank="1" showInputMessage="1" showErrorMessage="1" sqref="A7:A30" xr:uid="{00000000-0002-0000-0300-000001000000}">
      <formula1>"People, Equipment (Expense), Equipment (Capital), Subcontracting (Expense), Subcontracting (Capital), Other (Expense), Other (Capital)"</formula1>
    </dataValidation>
  </dataValidations>
  <pageMargins left="0.7" right="0.7" top="0.75" bottom="0.75" header="0.3" footer="0.3"/>
  <pageSetup paperSize="9"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F0"/>
  </sheetPr>
  <dimension ref="A1:F33"/>
  <sheetViews>
    <sheetView showGridLines="0" topLeftCell="B5" zoomScale="120" zoomScaleNormal="120" workbookViewId="0">
      <selection activeCell="C14" sqref="C14"/>
    </sheetView>
  </sheetViews>
  <sheetFormatPr defaultRowHeight="14.5" x14ac:dyDescent="0.35"/>
  <cols>
    <col min="1" max="1" width="25.81640625" bestFit="1" customWidth="1"/>
    <col min="2" max="2" width="9" bestFit="1" customWidth="1"/>
    <col min="3" max="3" width="110" bestFit="1" customWidth="1"/>
    <col min="4" max="4" width="22.81640625" bestFit="1" customWidth="1"/>
    <col min="5" max="5" width="15.1796875" customWidth="1"/>
    <col min="7" max="7" width="21.1796875" bestFit="1" customWidth="1"/>
    <col min="8" max="8" width="61.81640625" customWidth="1"/>
  </cols>
  <sheetData>
    <row r="1" spans="1:6" ht="15.5" x14ac:dyDescent="0.35">
      <c r="A1" s="1" t="s">
        <v>2</v>
      </c>
      <c r="B1" s="87" t="s">
        <v>3</v>
      </c>
      <c r="C1" s="87"/>
      <c r="D1" s="87"/>
      <c r="E1" s="87"/>
      <c r="F1" s="4"/>
    </row>
    <row r="3" spans="1:6" x14ac:dyDescent="0.35">
      <c r="A3" s="6" t="s">
        <v>41</v>
      </c>
    </row>
    <row r="4" spans="1:6" x14ac:dyDescent="0.35">
      <c r="A4" s="6"/>
    </row>
    <row r="5" spans="1:6" x14ac:dyDescent="0.35">
      <c r="A5" s="6" t="s">
        <v>37</v>
      </c>
    </row>
    <row r="6" spans="1:6" x14ac:dyDescent="0.35">
      <c r="A6" s="11" t="s">
        <v>38</v>
      </c>
      <c r="B6" s="12" t="s">
        <v>33</v>
      </c>
      <c r="C6" s="12" t="s">
        <v>39</v>
      </c>
      <c r="D6" s="12" t="s">
        <v>14</v>
      </c>
      <c r="E6" s="13" t="s">
        <v>15</v>
      </c>
    </row>
    <row r="7" spans="1:6" x14ac:dyDescent="0.35">
      <c r="A7" s="9" t="s">
        <v>6</v>
      </c>
      <c r="B7" s="17">
        <v>44105</v>
      </c>
      <c r="C7" s="2" t="s">
        <v>46</v>
      </c>
      <c r="D7" s="3">
        <v>7333</v>
      </c>
      <c r="E7" s="10"/>
    </row>
    <row r="8" spans="1:6" x14ac:dyDescent="0.35">
      <c r="A8" s="9" t="s">
        <v>9</v>
      </c>
      <c r="B8" s="17">
        <v>44105</v>
      </c>
      <c r="C8" s="2" t="s">
        <v>60</v>
      </c>
      <c r="D8" s="3">
        <v>4000</v>
      </c>
      <c r="E8" s="10"/>
    </row>
    <row r="9" spans="1:6" x14ac:dyDescent="0.35">
      <c r="A9" s="9" t="s">
        <v>11</v>
      </c>
      <c r="B9" s="17">
        <v>44136</v>
      </c>
      <c r="C9" s="2" t="s">
        <v>56</v>
      </c>
      <c r="D9" s="3">
        <v>5000</v>
      </c>
      <c r="E9" s="10"/>
    </row>
    <row r="10" spans="1:6" x14ac:dyDescent="0.35">
      <c r="A10" s="9" t="s">
        <v>11</v>
      </c>
      <c r="B10" s="17">
        <v>44136</v>
      </c>
      <c r="C10" s="2" t="s">
        <v>48</v>
      </c>
      <c r="D10" s="3">
        <v>11500</v>
      </c>
      <c r="E10" s="10"/>
    </row>
    <row r="11" spans="1:6" x14ac:dyDescent="0.35">
      <c r="A11" s="9" t="s">
        <v>11</v>
      </c>
      <c r="B11" s="17">
        <v>44166</v>
      </c>
      <c r="C11" s="2" t="s">
        <v>58</v>
      </c>
      <c r="D11" s="3">
        <v>15000</v>
      </c>
      <c r="E11" s="10"/>
    </row>
    <row r="12" spans="1:6" x14ac:dyDescent="0.35">
      <c r="A12" s="9" t="s">
        <v>9</v>
      </c>
      <c r="B12" s="17">
        <v>44166</v>
      </c>
      <c r="C12" s="2" t="s">
        <v>61</v>
      </c>
      <c r="D12" s="3">
        <v>3000</v>
      </c>
      <c r="E12" s="10"/>
    </row>
    <row r="13" spans="1:6" x14ac:dyDescent="0.35">
      <c r="A13" s="9" t="s">
        <v>9</v>
      </c>
      <c r="B13" s="17">
        <v>44166</v>
      </c>
      <c r="C13" s="2" t="s">
        <v>62</v>
      </c>
      <c r="D13" s="3">
        <v>4000</v>
      </c>
      <c r="E13" s="10"/>
    </row>
    <row r="14" spans="1:6" x14ac:dyDescent="0.35">
      <c r="A14" s="9" t="s">
        <v>8</v>
      </c>
      <c r="B14" s="17">
        <v>44166</v>
      </c>
      <c r="C14" s="2" t="s">
        <v>63</v>
      </c>
      <c r="D14" s="3">
        <v>243241.28</v>
      </c>
      <c r="E14" s="10"/>
    </row>
    <row r="15" spans="1:6" x14ac:dyDescent="0.35">
      <c r="A15" s="9"/>
      <c r="B15" s="17"/>
      <c r="C15" s="2"/>
      <c r="D15" s="3"/>
      <c r="E15" s="10"/>
    </row>
    <row r="16" spans="1:6" x14ac:dyDescent="0.35">
      <c r="A16" s="9"/>
      <c r="B16" s="17"/>
      <c r="C16" s="2"/>
      <c r="D16" s="3"/>
      <c r="E16" s="10"/>
    </row>
    <row r="17" spans="1:5" x14ac:dyDescent="0.35">
      <c r="A17" s="9"/>
      <c r="B17" s="17"/>
      <c r="C17" s="2"/>
      <c r="D17" s="3"/>
      <c r="E17" s="10"/>
    </row>
    <row r="18" spans="1:5" x14ac:dyDescent="0.35">
      <c r="A18" s="9"/>
      <c r="B18" s="17"/>
      <c r="C18" s="2"/>
      <c r="D18" s="3"/>
      <c r="E18" s="10"/>
    </row>
    <row r="19" spans="1:5" x14ac:dyDescent="0.35">
      <c r="A19" s="9"/>
      <c r="B19" s="17"/>
      <c r="C19" s="2"/>
      <c r="D19" s="3"/>
      <c r="E19" s="10"/>
    </row>
    <row r="20" spans="1:5" x14ac:dyDescent="0.35">
      <c r="A20" s="9"/>
      <c r="B20" s="17"/>
      <c r="C20" s="2"/>
      <c r="D20" s="3"/>
      <c r="E20" s="10"/>
    </row>
    <row r="21" spans="1:5" x14ac:dyDescent="0.35">
      <c r="A21" s="9"/>
      <c r="B21" s="17"/>
      <c r="C21" s="2"/>
      <c r="D21" s="3"/>
      <c r="E21" s="10"/>
    </row>
    <row r="22" spans="1:5" x14ac:dyDescent="0.35">
      <c r="A22" s="9"/>
      <c r="B22" s="17"/>
      <c r="C22" s="2"/>
      <c r="D22" s="3"/>
      <c r="E22" s="10"/>
    </row>
    <row r="23" spans="1:5" x14ac:dyDescent="0.35">
      <c r="A23" s="9"/>
      <c r="B23" s="17"/>
      <c r="C23" s="2"/>
      <c r="D23" s="3"/>
      <c r="E23" s="10"/>
    </row>
    <row r="24" spans="1:5" x14ac:dyDescent="0.35">
      <c r="A24" s="9"/>
      <c r="B24" s="17"/>
      <c r="C24" s="2"/>
      <c r="D24" s="3"/>
      <c r="E24" s="10"/>
    </row>
    <row r="25" spans="1:5" x14ac:dyDescent="0.35">
      <c r="A25" s="9"/>
      <c r="B25" s="17"/>
      <c r="C25" s="2"/>
      <c r="D25" s="3"/>
      <c r="E25" s="10"/>
    </row>
    <row r="26" spans="1:5" x14ac:dyDescent="0.35">
      <c r="A26" s="9"/>
      <c r="B26" s="17"/>
      <c r="C26" s="2"/>
      <c r="D26" s="3"/>
      <c r="E26" s="10"/>
    </row>
    <row r="27" spans="1:5" x14ac:dyDescent="0.35">
      <c r="A27" s="9"/>
      <c r="B27" s="17"/>
      <c r="C27" s="2"/>
      <c r="D27" s="3"/>
      <c r="E27" s="10"/>
    </row>
    <row r="28" spans="1:5" x14ac:dyDescent="0.35">
      <c r="A28" s="9"/>
      <c r="B28" s="17"/>
      <c r="C28" s="2"/>
      <c r="D28" s="3"/>
      <c r="E28" s="10"/>
    </row>
    <row r="29" spans="1:5" x14ac:dyDescent="0.35">
      <c r="A29" s="9"/>
      <c r="B29" s="17"/>
      <c r="C29" s="2"/>
      <c r="D29" s="3"/>
      <c r="E29" s="10"/>
    </row>
    <row r="30" spans="1:5" x14ac:dyDescent="0.35">
      <c r="A30" s="9"/>
      <c r="B30" s="17"/>
      <c r="C30" s="14"/>
      <c r="D30" s="15"/>
      <c r="E30" s="16"/>
    </row>
    <row r="31" spans="1:5" x14ac:dyDescent="0.35">
      <c r="A31" s="64" t="s">
        <v>40</v>
      </c>
      <c r="B31" s="65"/>
      <c r="C31" s="65"/>
      <c r="D31" s="66">
        <f>SUBTOTAL(109,ProjectedExpenditureQtr3[Budgeted / Quoted Cost])</f>
        <v>293074.28000000003</v>
      </c>
      <c r="E31" s="67">
        <f>SUBTOTAL(109,ProjectedExpenditureQtr3[Actual Cost])</f>
        <v>0</v>
      </c>
    </row>
    <row r="33" spans="3:3" x14ac:dyDescent="0.35">
      <c r="C33" s="8"/>
    </row>
  </sheetData>
  <mergeCells count="1">
    <mergeCell ref="B1:E1"/>
  </mergeCells>
  <dataValidations count="2">
    <dataValidation type="list" allowBlank="1" showInputMessage="1" showErrorMessage="1" sqref="B7:B30" xr:uid="{00000000-0002-0000-0400-000000000000}">
      <formula1>"Oct-2020, Nov-2020, Dec-2020"</formula1>
    </dataValidation>
    <dataValidation type="list" allowBlank="1" showInputMessage="1" showErrorMessage="1" sqref="A7:A30" xr:uid="{00000000-0002-0000-0400-000001000000}">
      <formula1>"People, Equipment (Expense), Equipment (Capital), Subcontracting (Expense), Subcontracting (Capital), Other (Expense), Other (Capital)"</formula1>
    </dataValidation>
  </dataValidations>
  <pageMargins left="0.7" right="0.7" top="0.75" bottom="0.75" header="0.3" footer="0.3"/>
  <pageSetup paperSize="9" orientation="portrait"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F0"/>
  </sheetPr>
  <dimension ref="A1:F33"/>
  <sheetViews>
    <sheetView showGridLines="0" topLeftCell="B1" zoomScale="130" zoomScaleNormal="130" workbookViewId="0">
      <selection activeCell="D11" sqref="D11"/>
    </sheetView>
  </sheetViews>
  <sheetFormatPr defaultRowHeight="14.5" x14ac:dyDescent="0.35"/>
  <cols>
    <col min="1" max="1" width="25.81640625" bestFit="1" customWidth="1"/>
    <col min="2" max="2" width="9" bestFit="1" customWidth="1"/>
    <col min="3" max="3" width="88.81640625" bestFit="1" customWidth="1"/>
    <col min="4" max="4" width="22.81640625" bestFit="1" customWidth="1"/>
    <col min="5" max="5" width="17.54296875" customWidth="1"/>
    <col min="7" max="7" width="21.1796875" bestFit="1" customWidth="1"/>
    <col min="8" max="8" width="61.81640625" customWidth="1"/>
  </cols>
  <sheetData>
    <row r="1" spans="1:6" ht="15.5" x14ac:dyDescent="0.35">
      <c r="A1" s="1" t="s">
        <v>2</v>
      </c>
      <c r="B1" s="87" t="s">
        <v>3</v>
      </c>
      <c r="C1" s="87"/>
      <c r="D1" s="87"/>
      <c r="E1" s="87"/>
      <c r="F1" s="4"/>
    </row>
    <row r="3" spans="1:6" x14ac:dyDescent="0.35">
      <c r="A3" s="6" t="s">
        <v>42</v>
      </c>
    </row>
    <row r="4" spans="1:6" x14ac:dyDescent="0.35">
      <c r="A4" s="6"/>
    </row>
    <row r="5" spans="1:6" x14ac:dyDescent="0.35">
      <c r="A5" s="6" t="s">
        <v>37</v>
      </c>
    </row>
    <row r="6" spans="1:6" x14ac:dyDescent="0.35">
      <c r="A6" s="11" t="s">
        <v>38</v>
      </c>
      <c r="B6" s="12" t="s">
        <v>33</v>
      </c>
      <c r="C6" s="12" t="s">
        <v>39</v>
      </c>
      <c r="D6" s="12" t="s">
        <v>14</v>
      </c>
      <c r="E6" s="13" t="s">
        <v>15</v>
      </c>
    </row>
    <row r="7" spans="1:6" x14ac:dyDescent="0.35">
      <c r="A7" s="9" t="s">
        <v>6</v>
      </c>
      <c r="B7" s="17">
        <v>44197</v>
      </c>
      <c r="C7" s="2" t="s">
        <v>46</v>
      </c>
      <c r="D7" s="3">
        <v>7333</v>
      </c>
      <c r="E7" s="10"/>
    </row>
    <row r="8" spans="1:6" x14ac:dyDescent="0.35">
      <c r="A8" s="9" t="s">
        <v>11</v>
      </c>
      <c r="B8" s="17">
        <v>44228</v>
      </c>
      <c r="C8" s="2" t="s">
        <v>48</v>
      </c>
      <c r="D8" s="3">
        <v>11500</v>
      </c>
      <c r="E8" s="10"/>
    </row>
    <row r="9" spans="1:6" x14ac:dyDescent="0.35">
      <c r="A9" s="9" t="s">
        <v>11</v>
      </c>
      <c r="B9" s="17">
        <v>44256</v>
      </c>
      <c r="C9" s="2" t="s">
        <v>58</v>
      </c>
      <c r="D9" s="3">
        <v>15000</v>
      </c>
      <c r="E9" s="10"/>
    </row>
    <row r="10" spans="1:6" x14ac:dyDescent="0.35">
      <c r="A10" s="9"/>
      <c r="B10" s="17"/>
      <c r="C10" s="2"/>
      <c r="D10" s="3"/>
      <c r="E10" s="10"/>
    </row>
    <row r="11" spans="1:6" x14ac:dyDescent="0.35">
      <c r="A11" s="9"/>
      <c r="B11" s="17"/>
      <c r="C11" s="2"/>
      <c r="D11" s="3"/>
      <c r="E11" s="10"/>
    </row>
    <row r="12" spans="1:6" x14ac:dyDescent="0.35">
      <c r="A12" s="9"/>
      <c r="B12" s="17"/>
      <c r="C12" s="2"/>
      <c r="D12" s="3"/>
      <c r="E12" s="10"/>
    </row>
    <row r="13" spans="1:6" x14ac:dyDescent="0.35">
      <c r="A13" s="9"/>
      <c r="B13" s="17"/>
      <c r="C13" s="2"/>
      <c r="D13" s="3"/>
      <c r="E13" s="10"/>
    </row>
    <row r="14" spans="1:6" x14ac:dyDescent="0.35">
      <c r="A14" s="9"/>
      <c r="B14" s="17"/>
      <c r="C14" s="2"/>
      <c r="D14" s="3"/>
      <c r="E14" s="10"/>
    </row>
    <row r="15" spans="1:6" x14ac:dyDescent="0.35">
      <c r="A15" s="9"/>
      <c r="B15" s="17"/>
      <c r="C15" s="2"/>
      <c r="D15" s="3"/>
      <c r="E15" s="10"/>
    </row>
    <row r="16" spans="1:6" x14ac:dyDescent="0.35">
      <c r="A16" s="9"/>
      <c r="B16" s="17"/>
      <c r="C16" s="2"/>
      <c r="D16" s="3"/>
      <c r="E16" s="10"/>
    </row>
    <row r="17" spans="1:5" x14ac:dyDescent="0.35">
      <c r="A17" s="9"/>
      <c r="B17" s="17"/>
      <c r="C17" s="2"/>
      <c r="D17" s="3"/>
      <c r="E17" s="10"/>
    </row>
    <row r="18" spans="1:5" x14ac:dyDescent="0.35">
      <c r="A18" s="9"/>
      <c r="B18" s="17"/>
      <c r="C18" s="2"/>
      <c r="D18" s="3"/>
      <c r="E18" s="10"/>
    </row>
    <row r="19" spans="1:5" x14ac:dyDescent="0.35">
      <c r="A19" s="9"/>
      <c r="B19" s="17"/>
      <c r="C19" s="2"/>
      <c r="D19" s="3"/>
      <c r="E19" s="10"/>
    </row>
    <row r="20" spans="1:5" x14ac:dyDescent="0.35">
      <c r="A20" s="9"/>
      <c r="B20" s="17"/>
      <c r="C20" s="2"/>
      <c r="D20" s="3"/>
      <c r="E20" s="10"/>
    </row>
    <row r="21" spans="1:5" x14ac:dyDescent="0.35">
      <c r="A21" s="9"/>
      <c r="B21" s="17"/>
      <c r="C21" s="2"/>
      <c r="D21" s="3"/>
      <c r="E21" s="10"/>
    </row>
    <row r="22" spans="1:5" x14ac:dyDescent="0.35">
      <c r="A22" s="9"/>
      <c r="B22" s="17"/>
      <c r="C22" s="2"/>
      <c r="D22" s="3"/>
      <c r="E22" s="10"/>
    </row>
    <row r="23" spans="1:5" x14ac:dyDescent="0.35">
      <c r="A23" s="9"/>
      <c r="B23" s="17"/>
      <c r="C23" s="2"/>
      <c r="D23" s="3"/>
      <c r="E23" s="10"/>
    </row>
    <row r="24" spans="1:5" x14ac:dyDescent="0.35">
      <c r="A24" s="9"/>
      <c r="B24" s="17"/>
      <c r="C24" s="2"/>
      <c r="D24" s="3"/>
      <c r="E24" s="10"/>
    </row>
    <row r="25" spans="1:5" x14ac:dyDescent="0.35">
      <c r="A25" s="9"/>
      <c r="B25" s="17"/>
      <c r="C25" s="2"/>
      <c r="D25" s="3"/>
      <c r="E25" s="10"/>
    </row>
    <row r="26" spans="1:5" x14ac:dyDescent="0.35">
      <c r="A26" s="9"/>
      <c r="B26" s="17"/>
      <c r="C26" s="2"/>
      <c r="D26" s="3"/>
      <c r="E26" s="10"/>
    </row>
    <row r="27" spans="1:5" x14ac:dyDescent="0.35">
      <c r="A27" s="9"/>
      <c r="B27" s="17"/>
      <c r="C27" s="2"/>
      <c r="D27" s="3"/>
      <c r="E27" s="10"/>
    </row>
    <row r="28" spans="1:5" x14ac:dyDescent="0.35">
      <c r="A28" s="9"/>
      <c r="B28" s="17"/>
      <c r="C28" s="2"/>
      <c r="D28" s="3"/>
      <c r="E28" s="10"/>
    </row>
    <row r="29" spans="1:5" x14ac:dyDescent="0.35">
      <c r="A29" s="9"/>
      <c r="B29" s="17"/>
      <c r="C29" s="2"/>
      <c r="D29" s="3"/>
      <c r="E29" s="10"/>
    </row>
    <row r="30" spans="1:5" x14ac:dyDescent="0.35">
      <c r="A30" s="9"/>
      <c r="B30" s="17"/>
      <c r="C30" s="14"/>
      <c r="D30" s="15"/>
      <c r="E30" s="16"/>
    </row>
    <row r="31" spans="1:5" x14ac:dyDescent="0.35">
      <c r="A31" s="64" t="s">
        <v>40</v>
      </c>
      <c r="B31" s="65"/>
      <c r="C31" s="65"/>
      <c r="D31" s="66">
        <f>SUBTOTAL(109,ProjectedExpenditureQtr4[Budgeted / Quoted Cost])</f>
        <v>33833</v>
      </c>
      <c r="E31" s="67">
        <f>SUBTOTAL(109,ProjectedExpenditureQtr4[Actual Cost])</f>
        <v>0</v>
      </c>
    </row>
    <row r="33" spans="3:3" x14ac:dyDescent="0.35">
      <c r="C33" s="8"/>
    </row>
  </sheetData>
  <mergeCells count="1">
    <mergeCell ref="B1:E1"/>
  </mergeCells>
  <dataValidations count="2">
    <dataValidation type="list" allowBlank="1" showInputMessage="1" showErrorMessage="1" sqref="B7:B30" xr:uid="{00000000-0002-0000-0500-000000000000}">
      <formula1>"Jan-2021, Feb-2021, Mar-2021"</formula1>
    </dataValidation>
    <dataValidation type="list" allowBlank="1" showInputMessage="1" showErrorMessage="1" sqref="A7:A30" xr:uid="{00000000-0002-0000-0500-000001000000}">
      <formula1>"People, Equipment (Expense), Equipment (Capital), Subcontracting (Expense), Subcontracting (Capital), Other (Expense), Other (Capital)"</formula1>
    </dataValidation>
  </dataValidations>
  <pageMargins left="0.7" right="0.7" top="0.75" bottom="0.75" header="0.3" footer="0.3"/>
  <pageSetup paperSize="9" orientation="portrait"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sheetPr>
  <dimension ref="B3:D27"/>
  <sheetViews>
    <sheetView tabSelected="1" workbookViewId="0">
      <selection activeCell="D15" sqref="D15"/>
    </sheetView>
  </sheetViews>
  <sheetFormatPr defaultRowHeight="14.5" x14ac:dyDescent="0.35"/>
  <cols>
    <col min="2" max="2" width="50.7265625" bestFit="1" customWidth="1"/>
    <col min="3" max="3" width="17.453125" customWidth="1"/>
    <col min="4" max="4" width="23.453125" customWidth="1"/>
    <col min="5" max="5" width="22.54296875" customWidth="1"/>
  </cols>
  <sheetData>
    <row r="3" spans="2:4" x14ac:dyDescent="0.35">
      <c r="B3" s="7" t="s">
        <v>43</v>
      </c>
      <c r="C3" s="7" t="s">
        <v>44</v>
      </c>
      <c r="D3" s="7" t="s">
        <v>45</v>
      </c>
    </row>
    <row r="4" spans="2:4" x14ac:dyDescent="0.35">
      <c r="B4" s="2" t="s">
        <v>64</v>
      </c>
      <c r="C4" s="2">
        <v>5000</v>
      </c>
      <c r="D4" s="2"/>
    </row>
    <row r="5" spans="2:4" x14ac:dyDescent="0.35">
      <c r="B5" s="2" t="s">
        <v>65</v>
      </c>
      <c r="C5" s="2">
        <v>10000</v>
      </c>
      <c r="D5" s="2"/>
    </row>
    <row r="6" spans="2:4" x14ac:dyDescent="0.35">
      <c r="B6" s="2" t="s">
        <v>66</v>
      </c>
      <c r="C6" s="2">
        <v>10000</v>
      </c>
      <c r="D6" s="2"/>
    </row>
    <row r="7" spans="2:4" x14ac:dyDescent="0.35">
      <c r="B7" s="2" t="s">
        <v>67</v>
      </c>
      <c r="C7" s="2">
        <v>5000</v>
      </c>
      <c r="D7" s="2"/>
    </row>
    <row r="8" spans="2:4" x14ac:dyDescent="0.35">
      <c r="B8" s="2" t="s">
        <v>68</v>
      </c>
      <c r="C8" s="2">
        <v>2000</v>
      </c>
      <c r="D8" s="2"/>
    </row>
    <row r="9" spans="2:4" x14ac:dyDescent="0.35">
      <c r="B9" s="2"/>
      <c r="C9" s="2"/>
      <c r="D9" s="2"/>
    </row>
    <row r="10" spans="2:4" x14ac:dyDescent="0.35">
      <c r="B10" s="2"/>
      <c r="C10" s="2"/>
      <c r="D10" s="2"/>
    </row>
    <row r="11" spans="2:4" x14ac:dyDescent="0.35">
      <c r="B11" s="2"/>
      <c r="C11" s="2"/>
      <c r="D11" s="2"/>
    </row>
    <row r="12" spans="2:4" x14ac:dyDescent="0.35">
      <c r="B12" s="2"/>
      <c r="C12" s="2"/>
      <c r="D12" s="2"/>
    </row>
    <row r="13" spans="2:4" x14ac:dyDescent="0.35">
      <c r="B13" s="2"/>
      <c r="C13" s="2"/>
      <c r="D13" s="2"/>
    </row>
    <row r="14" spans="2:4" x14ac:dyDescent="0.35">
      <c r="B14" s="2"/>
      <c r="C14" s="2"/>
      <c r="D14" s="2"/>
    </row>
    <row r="15" spans="2:4" x14ac:dyDescent="0.35">
      <c r="B15" s="2"/>
      <c r="C15" s="2"/>
      <c r="D15" s="2"/>
    </row>
    <row r="16" spans="2:4" x14ac:dyDescent="0.35">
      <c r="B16" s="2"/>
      <c r="C16" s="2"/>
      <c r="D16" s="2"/>
    </row>
    <row r="17" spans="2:4" x14ac:dyDescent="0.35">
      <c r="B17" s="2"/>
      <c r="C17" s="2"/>
      <c r="D17" s="2"/>
    </row>
    <row r="18" spans="2:4" x14ac:dyDescent="0.35">
      <c r="B18" s="2"/>
      <c r="C18" s="2"/>
      <c r="D18" s="2"/>
    </row>
    <row r="19" spans="2:4" x14ac:dyDescent="0.35">
      <c r="B19" s="2"/>
      <c r="C19" s="2"/>
      <c r="D19" s="2"/>
    </row>
    <row r="20" spans="2:4" x14ac:dyDescent="0.35">
      <c r="B20" s="2"/>
      <c r="C20" s="2"/>
      <c r="D20" s="2"/>
    </row>
    <row r="21" spans="2:4" x14ac:dyDescent="0.35">
      <c r="B21" s="2"/>
      <c r="C21" s="2"/>
      <c r="D21" s="2"/>
    </row>
    <row r="22" spans="2:4" x14ac:dyDescent="0.35">
      <c r="B22" s="2"/>
      <c r="C22" s="2"/>
      <c r="D22" s="2"/>
    </row>
    <row r="23" spans="2:4" x14ac:dyDescent="0.35">
      <c r="B23" s="2"/>
      <c r="C23" s="2"/>
      <c r="D23" s="2"/>
    </row>
    <row r="24" spans="2:4" x14ac:dyDescent="0.35">
      <c r="B24" s="2"/>
      <c r="C24" s="2"/>
      <c r="D24" s="2"/>
    </row>
    <row r="25" spans="2:4" x14ac:dyDescent="0.35">
      <c r="B25" s="2"/>
      <c r="C25" s="2"/>
      <c r="D25" s="2"/>
    </row>
    <row r="26" spans="2:4" x14ac:dyDescent="0.35">
      <c r="B26" s="2"/>
      <c r="C26" s="2"/>
      <c r="D26" s="2"/>
    </row>
    <row r="27" spans="2:4" x14ac:dyDescent="0.35">
      <c r="B27" s="2"/>
      <c r="C27" s="2"/>
      <c r="D27" s="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4e9417ab-6472-4075-af16-7dc6074df91e">
      <Value>4</Value>
      <Value>3</Value>
      <Value>2</Value>
      <Value>1</Value>
    </TaxCatchAll>
    <n7493b4506bf40e28c373b1e51a33445 xmlns="4e9417ab-6472-4075-af16-7dc6074df91e">
      <Terms xmlns="http://schemas.microsoft.com/office/infopath/2007/PartnerControls">
        <TermInfo xmlns="http://schemas.microsoft.com/office/infopath/2007/PartnerControls">
          <TermName xmlns="http://schemas.microsoft.com/office/infopath/2007/PartnerControls">Policy – Significant</TermName>
          <TermId xmlns="http://schemas.microsoft.com/office/infopath/2007/PartnerControls">b8faeb8d-1a87-44bd-8153-bff3c10363ae</TermId>
        </TermInfo>
      </Terms>
    </n7493b4506bf40e28c373b1e51a33445>
    <cf401361b24e474cb011be6eb76c0e76 xmlns="4e9417ab-6472-4075-af16-7dc6074df91e">
      <Terms xmlns="http://schemas.microsoft.com/office/infopath/2007/PartnerControls">
        <TermInfo xmlns="http://schemas.microsoft.com/office/infopath/2007/PartnerControls">
          <TermName xmlns="http://schemas.microsoft.com/office/infopath/2007/PartnerControls">Crown</TermName>
          <TermId xmlns="http://schemas.microsoft.com/office/infopath/2007/PartnerControls">69589897-2828-4761-976e-717fd8e631c9</TermId>
        </TermInfo>
      </Terms>
    </cf401361b24e474cb011be6eb76c0e76>
    <HOMigrated xmlns="4e9417ab-6472-4075-af16-7dc6074df91e">false</HOMigrated>
    <lae2bfa7b6474897ab4a53f76ea236c7 xmlns="4e9417ab-6472-4075-af16-7dc6074df91e">
      <Terms xmlns="http://schemas.microsoft.com/office/infopath/2007/PartnerControls">
        <TermInfo xmlns="http://schemas.microsoft.com/office/infopath/2007/PartnerControls">
          <TermName xmlns="http://schemas.microsoft.com/office/infopath/2007/PartnerControls">Official</TermName>
          <TermId xmlns="http://schemas.microsoft.com/office/infopath/2007/PartnerControls">14c80daa-741b-422c-9722-f71693c9ede4</TermId>
        </TermInfo>
      </Terms>
    </lae2bfa7b6474897ab4a53f76ea236c7>
    <jb5e598af17141539648acf311d7477b xmlns="4e9417ab-6472-4075-af16-7dc6074df91e">
      <Terms xmlns="http://schemas.microsoft.com/office/infopath/2007/PartnerControls">
        <TermInfo xmlns="http://schemas.microsoft.com/office/infopath/2007/PartnerControls">
          <TermName xmlns="http://schemas.microsoft.com/office/infopath/2007/PartnerControls">Crime Strategy Unit (CSU)</TermName>
          <TermId xmlns="http://schemas.microsoft.com/office/infopath/2007/PartnerControls">b1cd9a11-d3d5-4905-9f11-135d17502483</TermId>
        </TermInfo>
      </Terms>
    </jb5e598af17141539648acf311d7477b>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HO document" ma:contentTypeID="0x010100A5BF1C78D9F64B679A5EBDE1C6598EBC01008787C94F1D38F54E8D4BFEE64B129EEE" ma:contentTypeVersion="12" ma:contentTypeDescription="Create a new document." ma:contentTypeScope="" ma:versionID="03111031caf0a3a5bcfd5e36dcc78d96">
  <xsd:schema xmlns:xsd="http://www.w3.org/2001/XMLSchema" xmlns:xs="http://www.w3.org/2001/XMLSchema" xmlns:p="http://schemas.microsoft.com/office/2006/metadata/properties" xmlns:ns2="4e9417ab-6472-4075-af16-7dc6074df91e" xmlns:ns3="cead7266-2d30-40ba-9b05-25eb0561d86a" xmlns:ns4="3068c8c2-8824-40bf-b3f9-c6a64de55d60" targetNamespace="http://schemas.microsoft.com/office/2006/metadata/properties" ma:root="true" ma:fieldsID="bedd4ac70a3640d2208ea330554fa7d1" ns2:_="" ns3:_="" ns4:_="">
    <xsd:import namespace="4e9417ab-6472-4075-af16-7dc6074df91e"/>
    <xsd:import namespace="cead7266-2d30-40ba-9b05-25eb0561d86a"/>
    <xsd:import namespace="3068c8c2-8824-40bf-b3f9-c6a64de55d60"/>
    <xsd:element name="properties">
      <xsd:complexType>
        <xsd:sequence>
          <xsd:element name="documentManagement">
            <xsd:complexType>
              <xsd:all>
                <xsd:element ref="ns2:lae2bfa7b6474897ab4a53f76ea236c7" minOccurs="0"/>
                <xsd:element ref="ns2:TaxCatchAll" minOccurs="0"/>
                <xsd:element ref="ns2:TaxCatchAllLabel" minOccurs="0"/>
                <xsd:element ref="ns2:cf401361b24e474cb011be6eb76c0e76" minOccurs="0"/>
                <xsd:element ref="ns2:jb5e598af17141539648acf311d7477b" minOccurs="0"/>
                <xsd:element ref="ns2:n7493b4506bf40e28c373b1e51a33445" minOccurs="0"/>
                <xsd:element ref="ns2:HOMigrated" minOccurs="0"/>
                <xsd:element ref="ns3:SharedWithUsers" minOccurs="0"/>
                <xsd:element ref="ns3:SharedWithDetails" minOccurs="0"/>
                <xsd:element ref="ns4:MediaServiceMetadata" minOccurs="0"/>
                <xsd:element ref="ns4:MediaServiceFastMetadata" minOccurs="0"/>
                <xsd:element ref="ns4:MediaServiceAutoKeyPoints" minOccurs="0"/>
                <xsd:element ref="ns4:MediaServiceKeyPoints" minOccurs="0"/>
                <xsd:element ref="ns4: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e9417ab-6472-4075-af16-7dc6074df91e" elementFormDefault="qualified">
    <xsd:import namespace="http://schemas.microsoft.com/office/2006/documentManagement/types"/>
    <xsd:import namespace="http://schemas.microsoft.com/office/infopath/2007/PartnerControls"/>
    <xsd:element name="lae2bfa7b6474897ab4a53f76ea236c7" ma:index="8" ma:taxonomy="true" ma:internalName="lae2bfa7b6474897ab4a53f76ea236c7" ma:taxonomyFieldName="HOGovernmentSecurityClassification" ma:displayName="Government Security Classification" ma:readOnly="false" ma:default="1;#Official|14c80daa-741b-422c-9722-f71693c9ede4" ma:fieldId="{5ae2bfa7-b647-4897-ab4a-53f76ea236c7}" ma:sspId="93e580ec-c125-41f3-a307-e1c841722a86" ma:termSetId="56209604-fc17-4ace-9b7b-f45f0f17d50b"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3b4f2e4a-94a1-4e06-b5b2-834de3f86398}" ma:internalName="TaxCatchAll" ma:showField="CatchAllData" ma:web="cead7266-2d30-40ba-9b05-25eb0561d86a">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3b4f2e4a-94a1-4e06-b5b2-834de3f86398}" ma:internalName="TaxCatchAllLabel" ma:readOnly="true" ma:showField="CatchAllDataLabel" ma:web="cead7266-2d30-40ba-9b05-25eb0561d86a">
      <xsd:complexType>
        <xsd:complexContent>
          <xsd:extension base="dms:MultiChoiceLookup">
            <xsd:sequence>
              <xsd:element name="Value" type="dms:Lookup" maxOccurs="unbounded" minOccurs="0" nillable="true"/>
            </xsd:sequence>
          </xsd:extension>
        </xsd:complexContent>
      </xsd:complexType>
    </xsd:element>
    <xsd:element name="cf401361b24e474cb011be6eb76c0e76" ma:index="12" ma:taxonomy="true" ma:internalName="cf401361b24e474cb011be6eb76c0e76" ma:taxonomyFieldName="HOCopyrightLevel" ma:displayName="Copyright level" ma:readOnly="false" ma:default="2;#Crown|69589897-2828-4761-976e-717fd8e631c9" ma:fieldId="{cf401361-b24e-474c-b011-be6eb76c0e76}" ma:sspId="93e580ec-c125-41f3-a307-e1c841722a86" ma:termSetId="bdd694c6-7266-48f2-93d6-d15992cd203e" ma:anchorId="00000000-0000-0000-0000-000000000000" ma:open="false" ma:isKeyword="false">
      <xsd:complexType>
        <xsd:sequence>
          <xsd:element ref="pc:Terms" minOccurs="0" maxOccurs="1"/>
        </xsd:sequence>
      </xsd:complexType>
    </xsd:element>
    <xsd:element name="jb5e598af17141539648acf311d7477b" ma:index="14" nillable="true" ma:taxonomy="true" ma:internalName="jb5e598af17141539648acf311d7477b" ma:taxonomyFieldName="HOBusinessUnit" ma:displayName="Business unit" ma:default="13;#Neighbourhood Crime Unit (NCU)|beb0da6c-77e5-4c6f-8b86-e8b3f8f3b567" ma:fieldId="{3b5e598a-f171-4153-9648-acf311d7477b}" ma:sspId="93e580ec-c125-41f3-a307-e1c841722a86" ma:termSetId="55eb802e-fbca-455b-a7d2-d5919d4ea3d2" ma:anchorId="00000000-0000-0000-0000-000000000000" ma:open="false" ma:isKeyword="false">
      <xsd:complexType>
        <xsd:sequence>
          <xsd:element ref="pc:Terms" minOccurs="0" maxOccurs="1"/>
        </xsd:sequence>
      </xsd:complexType>
    </xsd:element>
    <xsd:element name="n7493b4506bf40e28c373b1e51a33445" ma:index="16" nillable="true" ma:taxonomy="true" ma:internalName="n7493b4506bf40e28c373b1e51a33445" ma:taxonomyFieldName="HOSiteType" ma:displayName="Site type" ma:default="4;#Policy – Significant|b8faeb8d-1a87-44bd-8153-bff3c10363ae" ma:fieldId="{77493b45-06bf-40e2-8c37-3b1e51a33445}" ma:sspId="93e580ec-c125-41f3-a307-e1c841722a86" ma:termSetId="4518b03a-1a05-49af-8bf2-e5548589f21b" ma:anchorId="00000000-0000-0000-0000-000000000000" ma:open="false" ma:isKeyword="false">
      <xsd:complexType>
        <xsd:sequence>
          <xsd:element ref="pc:Terms" minOccurs="0" maxOccurs="1"/>
        </xsd:sequence>
      </xsd:complexType>
    </xsd:element>
    <xsd:element name="HOMigrated" ma:index="18" nillable="true" ma:displayName="Migrated" ma:default="0" ma:internalName="HOMigrated">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ead7266-2d30-40ba-9b05-25eb0561d86a" elementFormDefault="qualified">
    <xsd:import namespace="http://schemas.microsoft.com/office/2006/documentManagement/types"/>
    <xsd:import namespace="http://schemas.microsoft.com/office/infopath/2007/PartnerControls"/>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068c8c2-8824-40bf-b3f9-c6a64de55d60" elementFormDefault="qualified">
    <xsd:import namespace="http://schemas.microsoft.com/office/2006/documentManagement/types"/>
    <xsd:import namespace="http://schemas.microsoft.com/office/infopath/2007/PartnerControls"/>
    <xsd:element name="MediaServiceMetadata" ma:index="21" nillable="true" ma:displayName="MediaServiceMetadata" ma:hidden="true" ma:internalName="MediaServiceMetadata" ma:readOnly="true">
      <xsd:simpleType>
        <xsd:restriction base="dms:Note"/>
      </xsd:simpleType>
    </xsd:element>
    <xsd:element name="MediaServiceFastMetadata" ma:index="22" nillable="true" ma:displayName="MediaServiceFastMetadata" ma:hidden="true" ma:internalName="MediaServiceFastMetadata" ma:readOnly="true">
      <xsd:simpleType>
        <xsd:restriction base="dms:Note"/>
      </xsd:simpleType>
    </xsd:element>
    <xsd:element name="MediaServiceAutoKeyPoints" ma:index="23" nillable="true" ma:displayName="MediaServiceAutoKeyPoints" ma:hidden="true" ma:internalName="MediaServiceAutoKeyPoints" ma:readOnly="true">
      <xsd:simpleType>
        <xsd:restriction base="dms:Note"/>
      </xsd:simpleType>
    </xsd:element>
    <xsd:element name="MediaServiceKeyPoints" ma:index="24" nillable="true" ma:displayName="KeyPoints" ma:internalName="MediaServiceKeyPoints" ma:readOnly="true">
      <xsd:simpleType>
        <xsd:restriction base="dms:Note">
          <xsd:maxLength value="255"/>
        </xsd:restriction>
      </xsd:simpleType>
    </xsd:element>
    <xsd:element name="MediaServiceDateTaken" ma:index="25"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haredContentType xmlns="Microsoft.SharePoint.Taxonomy.ContentTypeSync" SourceId="93e580ec-c125-41f3-a307-e1c841722a86" ContentTypeId="0x010100A5BF1C78D9F64B679A5EBDE1C6598EBC01" PreviousValue="false"/>
</file>

<file path=customXml/itemProps1.xml><?xml version="1.0" encoding="utf-8"?>
<ds:datastoreItem xmlns:ds="http://schemas.openxmlformats.org/officeDocument/2006/customXml" ds:itemID="{BA1C054F-7C3C-4375-A271-E0ED1577E45E}">
  <ds:schemaRefs>
    <ds:schemaRef ds:uri="http://purl.org/dc/terms/"/>
    <ds:schemaRef ds:uri="http://schemas.microsoft.com/office/2006/metadata/properties"/>
    <ds:schemaRef ds:uri="3068c8c2-8824-40bf-b3f9-c6a64de55d60"/>
    <ds:schemaRef ds:uri="http://purl.org/dc/dcmitype/"/>
    <ds:schemaRef ds:uri="http://schemas.microsoft.com/office/infopath/2007/PartnerControls"/>
    <ds:schemaRef ds:uri="http://schemas.microsoft.com/office/2006/documentManagement/types"/>
    <ds:schemaRef ds:uri="http://purl.org/dc/elements/1.1/"/>
    <ds:schemaRef ds:uri="4e9417ab-6472-4075-af16-7dc6074df91e"/>
    <ds:schemaRef ds:uri="http://schemas.openxmlformats.org/package/2006/metadata/core-properties"/>
    <ds:schemaRef ds:uri="cead7266-2d30-40ba-9b05-25eb0561d86a"/>
    <ds:schemaRef ds:uri="http://www.w3.org/XML/1998/namespace"/>
  </ds:schemaRefs>
</ds:datastoreItem>
</file>

<file path=customXml/itemProps2.xml><?xml version="1.0" encoding="utf-8"?>
<ds:datastoreItem xmlns:ds="http://schemas.openxmlformats.org/officeDocument/2006/customXml" ds:itemID="{74C6665C-12F2-4051-B996-0599FDAE50EB}">
  <ds:schemaRefs>
    <ds:schemaRef ds:uri="http://schemas.microsoft.com/sharepoint/v3/contenttype/forms"/>
  </ds:schemaRefs>
</ds:datastoreItem>
</file>

<file path=customXml/itemProps3.xml><?xml version="1.0" encoding="utf-8"?>
<ds:datastoreItem xmlns:ds="http://schemas.openxmlformats.org/officeDocument/2006/customXml" ds:itemID="{78C2A420-38E7-43E0-B364-FC57404C07A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e9417ab-6472-4075-af16-7dc6074df91e"/>
    <ds:schemaRef ds:uri="cead7266-2d30-40ba-9b05-25eb0561d86a"/>
    <ds:schemaRef ds:uri="3068c8c2-8824-40bf-b3f9-c6a64de55d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ACB4266F-7640-45EA-B205-B55B9A2D646D}">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Guidance</vt:lpstr>
      <vt:lpstr>Bidding</vt:lpstr>
      <vt:lpstr>Milestones and deliverables</vt:lpstr>
      <vt:lpstr>Projected Expenditure - Qtr2</vt:lpstr>
      <vt:lpstr>Projected Expenditure - Qtr3</vt:lpstr>
      <vt:lpstr>Projected Expenditure - Qtr4</vt:lpstr>
      <vt:lpstr>Matched resource </vt:lpstr>
      <vt:lpstr>Bidding!Print_Area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Kahlon Gurjit</dc:creator>
  <cp:keywords/>
  <dc:description/>
  <cp:lastModifiedBy>Fitzgerald-thompson Holly</cp:lastModifiedBy>
  <cp:revision/>
  <dcterms:created xsi:type="dcterms:W3CDTF">2019-12-20T18:05:39Z</dcterms:created>
  <dcterms:modified xsi:type="dcterms:W3CDTF">2020-07-24T13:28:28Z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ContentTypeId">
    <vt:lpwstr>0x010100A5BF1C78D9F64B679A5EBDE1C6598EBC01008787C94F1D38F54E8D4BFEE64B129EEE</vt:lpwstr>
  </property>
  <property fmtid="{D5CDD505-2E9C-101B-9397-08002B2CF9AE}" pid="5" name="HOBusinessUnit">
    <vt:lpwstr>3;#Crime Strategy Unit (CSU)|b1cd9a11-d3d5-4905-9f11-135d17502483</vt:lpwstr>
  </property>
  <property fmtid="{D5CDD505-2E9C-101B-9397-08002B2CF9AE}" pid="6" name="HOCopyrightLevel">
    <vt:lpwstr>2;#Crown|69589897-2828-4761-976e-717fd8e631c9</vt:lpwstr>
  </property>
  <property fmtid="{D5CDD505-2E9C-101B-9397-08002B2CF9AE}" pid="7" name="HOGovernmentSecurityClassification">
    <vt:lpwstr>1;#Official|14c80daa-741b-422c-9722-f71693c9ede4</vt:lpwstr>
  </property>
  <property fmtid="{D5CDD505-2E9C-101B-9397-08002B2CF9AE}" pid="8" name="HOSiteType">
    <vt:lpwstr>4;#Policy – Significant|b8faeb8d-1a87-44bd-8153-bff3c10363ae</vt:lpwstr>
  </property>
</Properties>
</file>